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s\LCC\Appalachian LCC\AppLCC Project\Phase III webify\spreadsheet subsets\"/>
    </mc:Choice>
  </mc:AlternateContent>
  <bookViews>
    <workbookView xWindow="0" yWindow="0" windowWidth="24000" windowHeight="10320"/>
  </bookViews>
  <sheets>
    <sheet name="Sheet1" sheetId="1" r:id="rId1"/>
  </sheets>
  <definedNames>
    <definedName name="_xlnm._FilterDatabase" localSheetId="0" hidden="1">Sheet1!$A$1:$C$305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5" i="1" l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<sst xmlns="http://schemas.openxmlformats.org/spreadsheetml/2006/main" count="611" uniqueCount="610">
  <si>
    <t>Species Scientific Name</t>
  </si>
  <si>
    <t>Common Name</t>
  </si>
  <si>
    <t>Web link to NatureServe Explorer</t>
  </si>
  <si>
    <t>Abies balsamea</t>
  </si>
  <si>
    <t>Balsam fir</t>
  </si>
  <si>
    <t>Accipiter cooperii</t>
  </si>
  <si>
    <t>Cooper's Hawk</t>
  </si>
  <si>
    <t>Accipiter striatus</t>
  </si>
  <si>
    <t>Sharp-shinned Hawk</t>
  </si>
  <si>
    <t>Acipenser fulvescens</t>
  </si>
  <si>
    <t>Lake Sturgeon</t>
  </si>
  <si>
    <t>Actaea podocarpa</t>
  </si>
  <si>
    <t>Mountain Bugbane</t>
  </si>
  <si>
    <t>Aegolius acadicus</t>
  </si>
  <si>
    <t>Northern Saw-whet Owl</t>
  </si>
  <si>
    <t>Aimophila aestivalis = Peucaea aestivalis</t>
  </si>
  <si>
    <t>Bachman's Sparrow</t>
  </si>
  <si>
    <t>Alasmidonta atropurpurea</t>
  </si>
  <si>
    <t>Cumberland Elktoe</t>
  </si>
  <si>
    <t>Alasmidonta marginata</t>
  </si>
  <si>
    <t>Elktoe</t>
  </si>
  <si>
    <t>Alasmidonta raveneliana</t>
  </si>
  <si>
    <t>Appalachian Elktoe</t>
  </si>
  <si>
    <t>Alasmidonta viridis</t>
  </si>
  <si>
    <t>Slippershell</t>
  </si>
  <si>
    <t>Ambystoma opacum</t>
  </si>
  <si>
    <t>Marbled Salamander</t>
  </si>
  <si>
    <t>Ambystoma talpoideum</t>
  </si>
  <si>
    <t>Mole Salamander</t>
  </si>
  <si>
    <t>Ammocrypta clara</t>
  </si>
  <si>
    <t>Western Sand Darter</t>
  </si>
  <si>
    <t>Ammodramus savannarum</t>
  </si>
  <si>
    <t>Grasshopper Sparrow</t>
  </si>
  <si>
    <t>Anas acuta</t>
  </si>
  <si>
    <t>Northern Pintail</t>
  </si>
  <si>
    <t>Aneides aeneus</t>
  </si>
  <si>
    <t>Green Salamander</t>
  </si>
  <si>
    <t>Anguilla rostrata</t>
  </si>
  <si>
    <t>American Eel</t>
  </si>
  <si>
    <t>Anolis carolinensis</t>
  </si>
  <si>
    <t>Green Anole</t>
  </si>
  <si>
    <t>Apalone spinifera</t>
  </si>
  <si>
    <t>Spiny Softshell</t>
  </si>
  <si>
    <t>Aquila chrysaetos</t>
  </si>
  <si>
    <t>Golden Eagle</t>
  </si>
  <si>
    <t>Arabis georgiana</t>
  </si>
  <si>
    <t>Georgia Rock Cress</t>
  </si>
  <si>
    <t>Ardea alba</t>
  </si>
  <si>
    <t>Great Egret</t>
  </si>
  <si>
    <t>Astragalus tennesseensis</t>
  </si>
  <si>
    <t>Tennessee Milkvetch</t>
  </si>
  <si>
    <t>Baptisia australis</t>
  </si>
  <si>
    <t>Blue Wild Indigo</t>
  </si>
  <si>
    <t>Bouteloua curtipendula</t>
  </si>
  <si>
    <t>Sideoats gramma</t>
  </si>
  <si>
    <t>Brachoria cedra</t>
  </si>
  <si>
    <t>Cedar Millipede</t>
  </si>
  <si>
    <t>Buckleya distichophylla</t>
  </si>
  <si>
    <t>Piratebush</t>
  </si>
  <si>
    <t>Cambarus acanthura</t>
  </si>
  <si>
    <t>Thornytail Crayfish</t>
  </si>
  <si>
    <t>Cambarus chaugaensis</t>
  </si>
  <si>
    <t>Chauga Crayfish</t>
  </si>
  <si>
    <t>Cambarus conasaugaensis</t>
  </si>
  <si>
    <t>Mountain Crayfish</t>
  </si>
  <si>
    <t>Cambarus cymatilis</t>
  </si>
  <si>
    <t>Conasauga Blue Burrower</t>
  </si>
  <si>
    <t>Cambarus extraneus</t>
  </si>
  <si>
    <t>Chickamauga Crayfish</t>
  </si>
  <si>
    <t>Cambarus georgiae</t>
  </si>
  <si>
    <t>Little Tennessee Crayfish</t>
  </si>
  <si>
    <t>Cambarus hamulatus</t>
  </si>
  <si>
    <t>Prickly Cave Crayfish</t>
  </si>
  <si>
    <t>Cambarus hiwasseensis</t>
  </si>
  <si>
    <t>Hiwassee Crayfish</t>
  </si>
  <si>
    <t>Cambarus longirostris</t>
  </si>
  <si>
    <t>Longnose Crayfish</t>
  </si>
  <si>
    <t>Cambarus manningi</t>
  </si>
  <si>
    <t>Greensaddle Crayfish</t>
  </si>
  <si>
    <t>Cambarus parrishi</t>
  </si>
  <si>
    <t>Hiwassee Headwater Crayfish</t>
  </si>
  <si>
    <t>Cambarus parvoculus</t>
  </si>
  <si>
    <t>Mountain Midget Crayfish</t>
  </si>
  <si>
    <t>Cambarus pristinus</t>
  </si>
  <si>
    <t>Pristine Crayfish</t>
  </si>
  <si>
    <t>Cambarus scotti</t>
  </si>
  <si>
    <t>Chattooga River Crayfish</t>
  </si>
  <si>
    <t>Cambarus unestami</t>
  </si>
  <si>
    <t>Blackbarred Crayfish</t>
  </si>
  <si>
    <t>Cambarus veteranus</t>
  </si>
  <si>
    <t>Big Sandy Crayfish</t>
  </si>
  <si>
    <t>Caprimulgus carolinensis = Antrostomus carolinensis</t>
  </si>
  <si>
    <t>Chuck-will's Widow</t>
  </si>
  <si>
    <t>Caprimulgus vociferus = Antrostomus vociferus</t>
  </si>
  <si>
    <t>Whip-poor-will</t>
  </si>
  <si>
    <t>Carpiodes velifer</t>
  </si>
  <si>
    <t>Highfin Carpsucker</t>
  </si>
  <si>
    <t>Carya carolinae-septentrionalis</t>
  </si>
  <si>
    <t>Southern Shagbark Hickory</t>
  </si>
  <si>
    <t>Castilleja coccinea</t>
  </si>
  <si>
    <t>Scarlet Indian Paintbrush</t>
  </si>
  <si>
    <t>Catocala marmorata</t>
  </si>
  <si>
    <t>Marbled Underwing</t>
  </si>
  <si>
    <t>Cemophora coccinea</t>
  </si>
  <si>
    <t>Northern Scarletsnake</t>
  </si>
  <si>
    <t>Certhia americana</t>
  </si>
  <si>
    <t>Brown Creeper</t>
  </si>
  <si>
    <t>Chrosomus cumberlandensis</t>
  </si>
  <si>
    <t>Blackside Dace</t>
  </si>
  <si>
    <t>Cicindela ancocisconensis</t>
  </si>
  <si>
    <t>Appalachian Tiger Beetle</t>
  </si>
  <si>
    <t>Circus cyaneus</t>
  </si>
  <si>
    <t>Northern Harrier</t>
  </si>
  <si>
    <t>Cladrastis kentukea</t>
  </si>
  <si>
    <t>Yellow-wood</t>
  </si>
  <si>
    <t>Clintonia borealis</t>
  </si>
  <si>
    <t>Bluebead</t>
  </si>
  <si>
    <t>Colinus virginianus</t>
  </si>
  <si>
    <t>Northern Bobwhite</t>
  </si>
  <si>
    <t>Condylura cristata</t>
  </si>
  <si>
    <t>Star-nosed Mole</t>
  </si>
  <si>
    <t>Contopus cooperi</t>
  </si>
  <si>
    <t>Olive-sided Flycatcher</t>
  </si>
  <si>
    <t>Contopus virens</t>
  </si>
  <si>
    <t>Eastern Wood-Pewee</t>
  </si>
  <si>
    <t>Corvus corax</t>
  </si>
  <si>
    <t xml:space="preserve">Common Raven </t>
  </si>
  <si>
    <t>Corynorhinus rafinesquii</t>
  </si>
  <si>
    <t>Rafinesque's Big-eared Bat</t>
  </si>
  <si>
    <t>Crotalus horridus</t>
  </si>
  <si>
    <t>Timber Rattlesnake</t>
  </si>
  <si>
    <t>Cryptobranchus alleganiensis</t>
  </si>
  <si>
    <t>Eastern Hellbender</t>
  </si>
  <si>
    <t>Cumberlandia monodonta</t>
  </si>
  <si>
    <t>Spectaclecase</t>
  </si>
  <si>
    <t>Cymophyllus fraserianus</t>
  </si>
  <si>
    <t>Fraser's Sedge</t>
  </si>
  <si>
    <t>Cyprinella caerulea</t>
  </si>
  <si>
    <t>Blue Shiner</t>
  </si>
  <si>
    <t>Cyprinella labrosa</t>
  </si>
  <si>
    <t>Thicklip Chub</t>
  </si>
  <si>
    <t>Dalea foliosa</t>
  </si>
  <si>
    <t>Leafy Prairy Clover</t>
  </si>
  <si>
    <t>Dendroica cerulea = Setophaga cerulea</t>
  </si>
  <si>
    <t>Cerulean Warbler</t>
  </si>
  <si>
    <t>Dendroica discolor = Setophaga discolor</t>
  </si>
  <si>
    <t>Prairie Warbler</t>
  </si>
  <si>
    <t>Dendroica fusca = Setophaga fusca</t>
  </si>
  <si>
    <t>Blackburnian Warbler</t>
  </si>
  <si>
    <t>Dendroica pensylvanica = Setophaga pensylvanica</t>
  </si>
  <si>
    <t>Chestnut-sided Warbler</t>
  </si>
  <si>
    <t>Desmognathus aeneus</t>
  </si>
  <si>
    <t>Seepage Salamander</t>
  </si>
  <si>
    <t>Desmognathus imitator</t>
  </si>
  <si>
    <t>Imitator Salamander</t>
  </si>
  <si>
    <t>Desmognathus marmoratus</t>
  </si>
  <si>
    <t>Shovelnose Salamander</t>
  </si>
  <si>
    <t>Desmognathus ochrophaeus</t>
  </si>
  <si>
    <t>Allegheny Mountain Dusky Salamander</t>
  </si>
  <si>
    <t>Desmognathus santeetlah</t>
  </si>
  <si>
    <t>Santeetlah Dusky Salamander</t>
  </si>
  <si>
    <t>Desmognathus wrighti</t>
  </si>
  <si>
    <t>Southern Pygmy Salamander</t>
  </si>
  <si>
    <t>Dromus dromas</t>
  </si>
  <si>
    <t>Dromedary Pearlymussel</t>
  </si>
  <si>
    <t>Echinacea laevigata</t>
  </si>
  <si>
    <t>Smooth Purple Cone Flower</t>
  </si>
  <si>
    <t>Elliptio arca</t>
  </si>
  <si>
    <t>Alabama Spike</t>
  </si>
  <si>
    <t>Empidonax alnorum</t>
  </si>
  <si>
    <t>Alder Flycatcher</t>
  </si>
  <si>
    <t>Empidonax traillii</t>
  </si>
  <si>
    <t>Willow Flycatcher</t>
  </si>
  <si>
    <t>Empidonax virescens</t>
  </si>
  <si>
    <t>Acadian Flycatcher</t>
  </si>
  <si>
    <t>Epioblasma brevidens</t>
  </si>
  <si>
    <t>Cumberlandian Combshell</t>
  </si>
  <si>
    <t>Epioblasma capsaeformis</t>
  </si>
  <si>
    <t>Oyster Mussel</t>
  </si>
  <si>
    <t>Epioblasma florentina walkeri</t>
  </si>
  <si>
    <t>Tan Riffleshell</t>
  </si>
  <si>
    <t>Epioblasma triquetra</t>
  </si>
  <si>
    <t>Snuffbox</t>
  </si>
  <si>
    <t>Erimonax monachus</t>
  </si>
  <si>
    <t>Spotfin Chub</t>
  </si>
  <si>
    <t>Erimystax cahni</t>
  </si>
  <si>
    <t>Slender Chub</t>
  </si>
  <si>
    <t>Erimystax dissimilis</t>
  </si>
  <si>
    <t>Streamline Chub</t>
  </si>
  <si>
    <t>Erimystax insignis</t>
  </si>
  <si>
    <t>Blotched Chub</t>
  </si>
  <si>
    <t>Eriogonum allenii</t>
  </si>
  <si>
    <t>Shale Barren Buckwheat</t>
  </si>
  <si>
    <t>Etheostoma acuticeps</t>
  </si>
  <si>
    <t>Sharphead Darter</t>
  </si>
  <si>
    <t>Etheostoma blennius sequatchiense</t>
  </si>
  <si>
    <t>Sequatchie Darter</t>
  </si>
  <si>
    <t>Etheostoma boschungi</t>
  </si>
  <si>
    <t>Slackwater Darter</t>
  </si>
  <si>
    <t>Etheostoma brevirostrum</t>
  </si>
  <si>
    <t>Holiday Darter</t>
  </si>
  <si>
    <t>Etheostoma camurum</t>
  </si>
  <si>
    <t>Bluebreast Darter</t>
  </si>
  <si>
    <t>Etheostoma chlorobranchium</t>
  </si>
  <si>
    <t>Greenfin Darter</t>
  </si>
  <si>
    <t>Etheostoma cinereum</t>
  </si>
  <si>
    <t>Ashy Darter</t>
  </si>
  <si>
    <t>Etheostoma collis</t>
  </si>
  <si>
    <t>Carolina Darter</t>
  </si>
  <si>
    <t>Etheostoma denoncourti</t>
  </si>
  <si>
    <t>Golden Darter</t>
  </si>
  <si>
    <t>Etheostoma ditrema</t>
  </si>
  <si>
    <t>Coldwater Darter</t>
  </si>
  <si>
    <t>Etheostoma duryi</t>
  </si>
  <si>
    <t>Blackside Snubnose Darter</t>
  </si>
  <si>
    <t>Etheostoma inscriptum</t>
  </si>
  <si>
    <t>Turquoise Darter</t>
  </si>
  <si>
    <t>Etheostoma jordani</t>
  </si>
  <si>
    <t>Greenbreast Darter</t>
  </si>
  <si>
    <t>Etheostoma kanawhae</t>
  </si>
  <si>
    <t>Kanawha Darter</t>
  </si>
  <si>
    <t>Etheostoma maculatum</t>
  </si>
  <si>
    <t>Spotted Darter</t>
  </si>
  <si>
    <t>Etheostoma rupestre</t>
  </si>
  <si>
    <t>Rock Darter</t>
  </si>
  <si>
    <t>Etheostoma scotti</t>
  </si>
  <si>
    <t>Cherokee Darter</t>
  </si>
  <si>
    <t>Etheostoma susanae</t>
  </si>
  <si>
    <t>Cumberland Johnny Darter</t>
  </si>
  <si>
    <t>Etheostoma swannanoa</t>
  </si>
  <si>
    <t>Swannanoa Darter</t>
  </si>
  <si>
    <t>Etheostoma trisella</t>
  </si>
  <si>
    <t>Trispot Darter</t>
  </si>
  <si>
    <t>Etheostoma vulneratum</t>
  </si>
  <si>
    <t>Wounded Darter</t>
  </si>
  <si>
    <t>Etheostoma zonale</t>
  </si>
  <si>
    <t>Banded Darter</t>
  </si>
  <si>
    <t>Euphydryas phaeton</t>
  </si>
  <si>
    <t>Baltimore Checkerspot</t>
  </si>
  <si>
    <t>Eurybia saxicastellii</t>
  </si>
  <si>
    <t>Rockcastle wood-aster</t>
  </si>
  <si>
    <t>Eurycea guttolineata</t>
  </si>
  <si>
    <t>Three-lined Salamander</t>
  </si>
  <si>
    <t>Eurycea longicauda</t>
  </si>
  <si>
    <t>Longtail Salamander</t>
  </si>
  <si>
    <t>Eurycea wilderae</t>
  </si>
  <si>
    <t>Blue Ridge Two-lined Salamander</t>
  </si>
  <si>
    <t>Falco peregrinus</t>
  </si>
  <si>
    <t>Peregrine Falcon</t>
  </si>
  <si>
    <t>Fundulus catenatus</t>
  </si>
  <si>
    <t>Northern Studfish</t>
  </si>
  <si>
    <t>Fusconaia barnesiana = Pleuronaia barnesiana</t>
  </si>
  <si>
    <t>Tennessee Pigtoe</t>
  </si>
  <si>
    <t>Fusconaia cor</t>
  </si>
  <si>
    <t>Shiny Pigtoe</t>
  </si>
  <si>
    <t>Fusconaia cuneolus</t>
  </si>
  <si>
    <t>Finerayed Pigtoe</t>
  </si>
  <si>
    <t>Gaylussacia brachycera</t>
  </si>
  <si>
    <t>Box Huckleberry</t>
  </si>
  <si>
    <t>Glaucomys sabrinus coloratus</t>
  </si>
  <si>
    <t>Carolina Northern Flying Squirrel</t>
  </si>
  <si>
    <t>Glyptemys muhlenbergii</t>
  </si>
  <si>
    <t>Bog Turtle</t>
  </si>
  <si>
    <t>Graptemys geographica</t>
  </si>
  <si>
    <t>Northern Map Turtle</t>
  </si>
  <si>
    <t>Gyrinophilus palleucus</t>
  </si>
  <si>
    <t>Tennessee Cave Salamander</t>
  </si>
  <si>
    <t>Haliaeetus leucocephalus</t>
  </si>
  <si>
    <t>Bald Eagle</t>
  </si>
  <si>
    <t>Hamiota altilis</t>
  </si>
  <si>
    <t>Finelined Pocketbook</t>
  </si>
  <si>
    <t>Helenium virginicum</t>
  </si>
  <si>
    <t>Virginia Sneezeweed</t>
  </si>
  <si>
    <t>Helianthus eggertii</t>
  </si>
  <si>
    <t>Eggert's Sunflower</t>
  </si>
  <si>
    <t>Helmitheros vermivorum</t>
  </si>
  <si>
    <t>Worm-eating Warbler</t>
  </si>
  <si>
    <t>Helonias bullata</t>
  </si>
  <si>
    <t>Swamp Pink</t>
  </si>
  <si>
    <t>Hemidactylium scutatum</t>
  </si>
  <si>
    <t>Four-toed Salamander</t>
  </si>
  <si>
    <t>Hemitremia flammea</t>
  </si>
  <si>
    <t>Flame Chub</t>
  </si>
  <si>
    <t>Heterodon platirhinos</t>
  </si>
  <si>
    <t>Eastern Hog-nosed Snake</t>
  </si>
  <si>
    <t>Hiodon tergisus</t>
  </si>
  <si>
    <t>Mooneye</t>
  </si>
  <si>
    <t>Huperzia appalachiana</t>
  </si>
  <si>
    <t>Appalachian Fir-clubmoss</t>
  </si>
  <si>
    <t>Hybopsis amblops</t>
  </si>
  <si>
    <t>Bigeye Chub</t>
  </si>
  <si>
    <t>Hybopsis hypsinotus</t>
  </si>
  <si>
    <t>Highback Chub</t>
  </si>
  <si>
    <t>Hybopsis lineapunctata</t>
  </si>
  <si>
    <t>Lined Chub</t>
  </si>
  <si>
    <t>Hybopsis rubrifrons</t>
  </si>
  <si>
    <t>Rosyface Chub</t>
  </si>
  <si>
    <t>Hyla versicolor</t>
  </si>
  <si>
    <t>Gray Treefrog</t>
  </si>
  <si>
    <t>Hylocichla mustelina</t>
  </si>
  <si>
    <t>Wood Thrush</t>
  </si>
  <si>
    <t>Hypentelium roanokense</t>
  </si>
  <si>
    <t>Roanoke Hogsucker</t>
  </si>
  <si>
    <t>Hypericum mitchellianum</t>
  </si>
  <si>
    <t>Blue Ridge St. Johnswort</t>
  </si>
  <si>
    <t>Ichthyomyzon gagei</t>
  </si>
  <si>
    <t>Southern Brook Lamprey</t>
  </si>
  <si>
    <t>Ichthyomyzon greeleyi</t>
  </si>
  <si>
    <t>Mountain Brook Lamprey</t>
  </si>
  <si>
    <t>Icterus spurius</t>
  </si>
  <si>
    <t>Orchard Oriole</t>
  </si>
  <si>
    <t>Ilex collina</t>
  </si>
  <si>
    <t>Long-stalked Holly</t>
  </si>
  <si>
    <t>Ixobrychus exilis</t>
  </si>
  <si>
    <t>Least Bittern</t>
  </si>
  <si>
    <t>Jamesianthus alabamensis</t>
  </si>
  <si>
    <t>Alabama Warbonnet</t>
  </si>
  <si>
    <t>Juglans cinerea</t>
  </si>
  <si>
    <t>Butternut</t>
  </si>
  <si>
    <t>Junco hyemalis</t>
  </si>
  <si>
    <t>Dark-eyed Junco</t>
  </si>
  <si>
    <t>Labidesthes sicculus</t>
  </si>
  <si>
    <t>Brook Silverside</t>
  </si>
  <si>
    <t>Lampetra appendix = Lethenteron appendix</t>
  </si>
  <si>
    <t>American Brook Lamprey</t>
  </si>
  <si>
    <t>Lampropeltis getula</t>
  </si>
  <si>
    <t>Eastern King Snake</t>
  </si>
  <si>
    <t>Lampsilis abrupta</t>
  </si>
  <si>
    <t>Pink Mucket</t>
  </si>
  <si>
    <t>Lampsilis fasciola</t>
  </si>
  <si>
    <t>Wavyrayed Lampmussel</t>
  </si>
  <si>
    <t>Lampsilis virescens</t>
  </si>
  <si>
    <t>Alabama Lampmussel</t>
  </si>
  <si>
    <t>Lanius ludovicianus</t>
  </si>
  <si>
    <t>Loggerhead Shrike</t>
  </si>
  <si>
    <t>Lasmigona costata</t>
  </si>
  <si>
    <t>Flutedshell</t>
  </si>
  <si>
    <t>Lasmigona etowaensis</t>
  </si>
  <si>
    <t>Etowah Heelsplitter</t>
  </si>
  <si>
    <t>Leiophyllum buxifolium</t>
  </si>
  <si>
    <t>Sand-myrtle</t>
  </si>
  <si>
    <t>Lepus americanus</t>
  </si>
  <si>
    <t>Snowshoe Hare</t>
  </si>
  <si>
    <t>Ligumia recta</t>
  </si>
  <si>
    <t>Black Sandshell</t>
  </si>
  <si>
    <t>Limnothlypis swainsonii</t>
  </si>
  <si>
    <t>Swainson's Warbler</t>
  </si>
  <si>
    <t>Loxia curvirostra</t>
  </si>
  <si>
    <t>Red Crossbill</t>
  </si>
  <si>
    <t>Luxilus coccogenis</t>
  </si>
  <si>
    <t>Warpaint Shiner</t>
  </si>
  <si>
    <t>Macrhybopsis hyostoma</t>
  </si>
  <si>
    <t>Shoal Chub</t>
  </si>
  <si>
    <t>Medionidus acutissimus</t>
  </si>
  <si>
    <t>Alabama Moccasinshell</t>
  </si>
  <si>
    <t>Medionidus conradicus</t>
  </si>
  <si>
    <t>Cumberland Moccasinshell</t>
  </si>
  <si>
    <t>Medionidus parvulus</t>
  </si>
  <si>
    <t>Coosa Moccasinshell</t>
  </si>
  <si>
    <t>Melanerpes erythrocephalus</t>
  </si>
  <si>
    <t>Red-headed Woodpecker</t>
  </si>
  <si>
    <t>Microtus chrotorrhinus</t>
  </si>
  <si>
    <t>Southern Rock Vole</t>
  </si>
  <si>
    <t>Microtus pennsylvanicus</t>
  </si>
  <si>
    <t>Meadow Vole</t>
  </si>
  <si>
    <t>Minuartia groenlandica</t>
  </si>
  <si>
    <t>Mountain Sandwort</t>
  </si>
  <si>
    <t>Mustela nivalis</t>
  </si>
  <si>
    <t>Least Weasel</t>
  </si>
  <si>
    <t>Myotis grisescens</t>
  </si>
  <si>
    <t>Gray Myotis</t>
  </si>
  <si>
    <t>Myotis leibii</t>
  </si>
  <si>
    <t>Small-footed Bat</t>
  </si>
  <si>
    <t>Myotis septentrionalis</t>
  </si>
  <si>
    <t>Northern Myotis</t>
  </si>
  <si>
    <t>Myotis sodalis</t>
  </si>
  <si>
    <t>Indiana Bat</t>
  </si>
  <si>
    <t>Napaeozapus insignis</t>
  </si>
  <si>
    <t>Woodland Jumping Mouse</t>
  </si>
  <si>
    <t>Necturus alabamensis</t>
  </si>
  <si>
    <t>Black Warrior Waterdog</t>
  </si>
  <si>
    <t>Necturus maculosus</t>
  </si>
  <si>
    <t>Mudpuppy</t>
  </si>
  <si>
    <t>Neotoma magister</t>
  </si>
  <si>
    <t>Allegheny Woodrat</t>
  </si>
  <si>
    <t>Neviusia alabamensis</t>
  </si>
  <si>
    <t>Alabama Snow-wreath</t>
  </si>
  <si>
    <t>Notropis albizonatus</t>
  </si>
  <si>
    <t>Palezone Shiner</t>
  </si>
  <si>
    <t>Notropis ariommus</t>
  </si>
  <si>
    <t>Popeye Shiner</t>
  </si>
  <si>
    <t>Notropis leuciodus</t>
  </si>
  <si>
    <t>Tennessee Shiner</t>
  </si>
  <si>
    <t>Notropis photogenis</t>
  </si>
  <si>
    <t>Silver Shiner</t>
  </si>
  <si>
    <t>Notropis spectrunculus</t>
  </si>
  <si>
    <t>Mirror Shiner</t>
  </si>
  <si>
    <t>Noturus flavipinnis</t>
  </si>
  <si>
    <t>Yellowfin Madtom</t>
  </si>
  <si>
    <r>
      <rPr>
        <i/>
        <sz val="10"/>
        <color theme="1"/>
        <rFont val="Arial"/>
        <family val="2"/>
      </rPr>
      <t>Noturus flavus</t>
    </r>
    <r>
      <rPr>
        <sz val="10"/>
        <color theme="1"/>
        <rFont val="Arial"/>
        <family val="2"/>
      </rPr>
      <t xml:space="preserve"> pop. 1</t>
    </r>
  </si>
  <si>
    <t>Highlands Stonecat</t>
  </si>
  <si>
    <t>Noturus munitus</t>
  </si>
  <si>
    <t>Freckled Madtom</t>
  </si>
  <si>
    <t>Nyctanassa violacea</t>
  </si>
  <si>
    <t>Yellow-crowned Night-heron</t>
  </si>
  <si>
    <t>Obovaria retusa</t>
  </si>
  <si>
    <t>Ring Pink</t>
  </si>
  <si>
    <t>Ophisaurus attenuatus</t>
  </si>
  <si>
    <t>Slender Glass Lizard</t>
  </si>
  <si>
    <t>Ophisaurus attenuatus longicaudus</t>
  </si>
  <si>
    <t>Eastern Slender Glass Lizard</t>
  </si>
  <si>
    <t>Oporornis formosus = Geothlypis formosa</t>
  </si>
  <si>
    <t>Kentucky Warber</t>
  </si>
  <si>
    <t>Orconectes australis</t>
  </si>
  <si>
    <t>Southern Cave Crayfish</t>
  </si>
  <si>
    <t>Orconectes forceps</t>
  </si>
  <si>
    <t>Surgeon Crayfish</t>
  </si>
  <si>
    <t>Pandion haliaetus</t>
  </si>
  <si>
    <t>Osprey</t>
  </si>
  <si>
    <t>Pantherophis guttatus</t>
  </si>
  <si>
    <t>Red Cornsnake</t>
  </si>
  <si>
    <t>Parascalops breweri</t>
  </si>
  <si>
    <t>Hairy-tailed Mole</t>
  </si>
  <si>
    <t>Parnassia grandifolia</t>
  </si>
  <si>
    <t>Largeleaf Grass-of-parnassus</t>
  </si>
  <si>
    <t>Pegias fabula</t>
  </si>
  <si>
    <t>Little-winged Pearlymussel</t>
  </si>
  <si>
    <t>Percina antesella</t>
  </si>
  <si>
    <t>Amber Darter</t>
  </si>
  <si>
    <t>Percina aurantiaca</t>
  </si>
  <si>
    <t>Tangerine Darter</t>
  </si>
  <si>
    <t>Percina burtoni</t>
  </si>
  <si>
    <t>Blotchside Logperch</t>
  </si>
  <si>
    <t>Percina evides</t>
  </si>
  <si>
    <t>Gilt Darter</t>
  </si>
  <si>
    <t>Percina jenkinsi</t>
  </si>
  <si>
    <t>Conasauga Logperch</t>
  </si>
  <si>
    <t>Percina kusha</t>
  </si>
  <si>
    <t>Bridled Darter</t>
  </si>
  <si>
    <t>Percina lenticula</t>
  </si>
  <si>
    <t>Freckled Darter</t>
  </si>
  <si>
    <t>Percina sciera</t>
  </si>
  <si>
    <t>Dusky Darter</t>
  </si>
  <si>
    <t>Percina shumardi</t>
  </si>
  <si>
    <t>River Darter</t>
  </si>
  <si>
    <t>Percina squamata</t>
  </si>
  <si>
    <t>Olive Darter</t>
  </si>
  <si>
    <t>Percina tanasi</t>
  </si>
  <si>
    <t>Snail Darter</t>
  </si>
  <si>
    <t>Phenacobius catostomus</t>
  </si>
  <si>
    <t>Riffle Minnow</t>
  </si>
  <si>
    <t>Phenacobius crassilabrum</t>
  </si>
  <si>
    <t>Fatlips Minnow</t>
  </si>
  <si>
    <t>Phenacobius teretulus</t>
  </si>
  <si>
    <t>Kanawha Minnow</t>
  </si>
  <si>
    <t>Phenacobius uranops</t>
  </si>
  <si>
    <t>Stargazing Minnow</t>
  </si>
  <si>
    <t>Pheucticus ludovicianus</t>
  </si>
  <si>
    <t>Rose-breasted Grosbeak</t>
  </si>
  <si>
    <t>Phoxinus saylori = Chrosomus saylori</t>
  </si>
  <si>
    <t>Laurel Dace</t>
  </si>
  <si>
    <t>Picoides borealis</t>
  </si>
  <si>
    <t>Red-cockaded Woodpecker</t>
  </si>
  <si>
    <t>Pituophis melanoleucus melanoleucus</t>
  </si>
  <si>
    <t>Northern Pine Snake</t>
  </si>
  <si>
    <t>Plantago cordata</t>
  </si>
  <si>
    <t>Heartleaf Plantain</t>
  </si>
  <si>
    <t>Plethobasus cooperianus</t>
  </si>
  <si>
    <t>Orangefoot Pimpleback</t>
  </si>
  <si>
    <t>Plethobasus cyphyus</t>
  </si>
  <si>
    <t>Sheepnose</t>
  </si>
  <si>
    <t>Plethodon aureolus</t>
  </si>
  <si>
    <t>Tellico Salamander</t>
  </si>
  <si>
    <t>Plethodon glutinosus</t>
  </si>
  <si>
    <t>Slimy Salamander</t>
  </si>
  <si>
    <t>Plethodon petraeus</t>
  </si>
  <si>
    <t>Pigeon Mountain Salamander</t>
  </si>
  <si>
    <t>Plethodon ventralis</t>
  </si>
  <si>
    <t>Southern Zigzag Salamander</t>
  </si>
  <si>
    <t>Plethodon websteri</t>
  </si>
  <si>
    <t>Webster's Salamander</t>
  </si>
  <si>
    <t>Plethodon welleri</t>
  </si>
  <si>
    <t>Weller's Salamander</t>
  </si>
  <si>
    <t>Pleurobema decisum</t>
  </si>
  <si>
    <t>Southern Clubshell</t>
  </si>
  <si>
    <t>Pleurobema georgianum</t>
  </si>
  <si>
    <t>Southern Pigtoe</t>
  </si>
  <si>
    <t>Pleurobema oviforme</t>
  </si>
  <si>
    <t>Tennessee Clubshell</t>
  </si>
  <si>
    <t>Pleurobema plenum</t>
  </si>
  <si>
    <t>Rough Pigtoe</t>
  </si>
  <si>
    <t>Pleuronaia dolabelloides</t>
  </si>
  <si>
    <t>Slabside Pearlymussel</t>
  </si>
  <si>
    <t>Poecile atricapillus</t>
  </si>
  <si>
    <t>Black-capped Chickadee</t>
  </si>
  <si>
    <t>Polyodon spathula</t>
  </si>
  <si>
    <t>Paddlefish</t>
  </si>
  <si>
    <t>Pooecetes gramineus</t>
  </si>
  <si>
    <t>Vesper Sparrow</t>
  </si>
  <si>
    <t>Protonotaria citrea</t>
  </si>
  <si>
    <t>Prothonotary Warbler</t>
  </si>
  <si>
    <t>Pseudacris brachyphona</t>
  </si>
  <si>
    <t>Mountain Chorus Frog</t>
  </si>
  <si>
    <t>Pseudanophthalmus holsingeri</t>
  </si>
  <si>
    <t>Holsinger's Cave Beetle</t>
  </si>
  <si>
    <t>Pseudotriton montanus</t>
  </si>
  <si>
    <t>Mud Salamander</t>
  </si>
  <si>
    <t>Ptychobranchus foremanianus</t>
  </si>
  <si>
    <t>Rayed Kidneyshell</t>
  </si>
  <si>
    <t>Pyganodon grandis</t>
  </si>
  <si>
    <t>Giant Floater</t>
  </si>
  <si>
    <t>Quadrula asperata</t>
  </si>
  <si>
    <t>Alabama Orb</t>
  </si>
  <si>
    <t>Quadrula cylindrica</t>
  </si>
  <si>
    <t>Rabbitsfoot</t>
  </si>
  <si>
    <t>Quadrula cylindrica cylindrica</t>
  </si>
  <si>
    <t>Rallus elegans</t>
  </si>
  <si>
    <t>King Rail</t>
  </si>
  <si>
    <t>Regulus satrapa</t>
  </si>
  <si>
    <t>Golden-crowned Kinglet</t>
  </si>
  <si>
    <t>Reithrodontomys humulis</t>
  </si>
  <si>
    <t>Eastern Harvest Mouse</t>
  </si>
  <si>
    <t>Riparia riparia</t>
  </si>
  <si>
    <t>Bank Swallow</t>
  </si>
  <si>
    <t>Salvelinus fontinalis</t>
  </si>
  <si>
    <t>Brook Trout</t>
  </si>
  <si>
    <t>Scaphiopus holbrookii</t>
  </si>
  <si>
    <t>Eastern Spadefoot</t>
  </si>
  <si>
    <t>Scaphirhynchus platorynchus</t>
  </si>
  <si>
    <t>Shovelnose Sturgeon</t>
  </si>
  <si>
    <t>Scolopax minor</t>
  </si>
  <si>
    <t>American Woodcock</t>
  </si>
  <si>
    <t>Scutellaria montana</t>
  </si>
  <si>
    <t>Large-flower Skullcap</t>
  </si>
  <si>
    <t>Seiurus motacilla = Parkesia motacilla</t>
  </si>
  <si>
    <t>Louisiana Waterthrush</t>
  </si>
  <si>
    <t>Sibbaldiopsis tridentata</t>
  </si>
  <si>
    <t>Three-toothed Cinquefoil</t>
  </si>
  <si>
    <t>Silene regia</t>
  </si>
  <si>
    <t>Royal Catchfly</t>
  </si>
  <si>
    <t>Sitta canadensis</t>
  </si>
  <si>
    <t>Redbreasted Nuthatch</t>
  </si>
  <si>
    <t>Sorex cinereus</t>
  </si>
  <si>
    <t>Cinereus Shrew</t>
  </si>
  <si>
    <t>Sorex dispar</t>
  </si>
  <si>
    <t>Long-tailed Shrew</t>
  </si>
  <si>
    <t>Sorex fumeus</t>
  </si>
  <si>
    <t>Smoky Shrew</t>
  </si>
  <si>
    <t>Sorex hoyi</t>
  </si>
  <si>
    <t>Pygmy Shrew</t>
  </si>
  <si>
    <t>Sorex longirostris</t>
  </si>
  <si>
    <t>Southeastern Shrew</t>
  </si>
  <si>
    <t>Speyeria diana</t>
  </si>
  <si>
    <t>Diana Fritillary</t>
  </si>
  <si>
    <t>Sphyrapicus varius</t>
  </si>
  <si>
    <t>Yellow-bellied Sapsucker</t>
  </si>
  <si>
    <t>Spilogale putorius</t>
  </si>
  <si>
    <t>Eastern Spotted Skunk</t>
  </si>
  <si>
    <t>Sternotherus minor</t>
  </si>
  <si>
    <t>Loggerhead Musk Turtle</t>
  </si>
  <si>
    <t>Strophitus connasaugaensis</t>
  </si>
  <si>
    <t>Alabama Creekmussel</t>
  </si>
  <si>
    <t>Strophitus undulatus</t>
  </si>
  <si>
    <t>Creeper</t>
  </si>
  <si>
    <t>Sylvilagus aquaticus</t>
  </si>
  <si>
    <t>Swamp Rabbit</t>
  </si>
  <si>
    <t>Sylvilagus obscurus</t>
  </si>
  <si>
    <t>Appalachian Cottontail</t>
  </si>
  <si>
    <t>Synaptomys cooperi</t>
  </si>
  <si>
    <t>Southern Bog Lemming</t>
  </si>
  <si>
    <t>Tadarida brasiliensis</t>
  </si>
  <si>
    <t>Brazilian Free-tailed Bat</t>
  </si>
  <si>
    <t>Tamiasciurus hudsonicus</t>
  </si>
  <si>
    <t>Red Squirrel</t>
  </si>
  <si>
    <t>Tantilla coronata</t>
  </si>
  <si>
    <t>Southeastern Crowned Snake</t>
  </si>
  <si>
    <t>Terrapene carolina</t>
  </si>
  <si>
    <t>Eastern Box Turtle</t>
  </si>
  <si>
    <t>Thaspium pinnatifidum</t>
  </si>
  <si>
    <t>Cutleaf Meadow-parsnip</t>
  </si>
  <si>
    <t>Toxolasma lividum</t>
  </si>
  <si>
    <t>Purple Lilliput</t>
  </si>
  <si>
    <t>Tsuga caroliniana</t>
  </si>
  <si>
    <t>Carolina hemlock</t>
  </si>
  <si>
    <t>Typhlichthys subterraneus</t>
  </si>
  <si>
    <t>Southern Cavefish</t>
  </si>
  <si>
    <t>Tyto alba</t>
  </si>
  <si>
    <t>Barn Owl</t>
  </si>
  <si>
    <t>Ursus americanus</t>
  </si>
  <si>
    <t>American Black Bear</t>
  </si>
  <si>
    <t>Vaccinium myrtilloides</t>
  </si>
  <si>
    <t>Velvetleaf blueberry</t>
  </si>
  <si>
    <t>Vermivora chrysoptera</t>
  </si>
  <si>
    <t>Golden-winged warbler</t>
  </si>
  <si>
    <t>Vermivora cyanoptera</t>
  </si>
  <si>
    <t>Blue-winged Warbler</t>
  </si>
  <si>
    <t>Villosa taeniata</t>
  </si>
  <si>
    <t>Painted Creekshell</t>
  </si>
  <si>
    <t>Villosa trabalis</t>
  </si>
  <si>
    <t>Cumberland Bean</t>
  </si>
  <si>
    <t>Villosa umbrans</t>
  </si>
  <si>
    <t>Coosa Creekshell</t>
  </si>
  <si>
    <t>Wilsonia canadensis = Cardellina canadensis</t>
  </si>
  <si>
    <t>Canada Warbler</t>
  </si>
  <si>
    <t>Wilsonia citrina= Setophaga citrina</t>
  </si>
  <si>
    <t>Hooded Warbler</t>
  </si>
  <si>
    <t>Xyris tennesseensis</t>
  </si>
  <si>
    <t>Tennessee Yellow-eyed grass</t>
  </si>
  <si>
    <t>Zapus hudsonius</t>
  </si>
  <si>
    <t>Meadow Jumping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</si>
</sst>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1" applyFill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1" applyFont="1"/>
    <xf numFmtId="0" fontId="2" fillId="0" borderId="0" xfId="0" applyFont="1"/>
    <xf numFmtId="0" fontId="7" fillId="0" borderId="0" xfId="1" applyFont="1"/>
    <xf numFmtId="0" fontId="4" fillId="0" borderId="0" xfId="1" applyAlignment="1">
      <alignment wrapText="1"/>
    </xf>
    <xf numFmtId="0" fontId="1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abSelected="1" workbookViewId="0">
      <selection activeCell="N14" sqref="N14"/>
    </sheetView>
  </sheetViews>
  <sheetFormatPr defaultRowHeight="15" x14ac:dyDescent="0.25"/>
  <cols>
    <col min="1" max="1" width="37.5703125" customWidth="1"/>
    <col min="2" max="2" width="27.85546875" customWidth="1"/>
  </cols>
  <sheetData>
    <row r="1" spans="1:3" x14ac:dyDescent="0.25">
      <c r="A1" s="1" t="s">
        <v>0</v>
      </c>
      <c r="B1" s="2" t="s">
        <v>1</v>
      </c>
      <c r="C1" s="15" t="s">
        <v>2</v>
      </c>
    </row>
    <row r="2" spans="1:3" x14ac:dyDescent="0.25">
      <c r="A2" s="3" t="s">
        <v>3</v>
      </c>
      <c r="B2" s="4" t="s">
        <v>4</v>
      </c>
      <c r="C2" s="5" t="str">
        <f>HYPERLINK("http://explorer.natureserve.org/servlet/NatureServe?searchSpeciesUid=ELEMENT_GLOBAL.2.152370")</f>
        <v>http://explorer.natureserve.org/servlet/NatureServe?searchSpeciesUid=ELEMENT_GLOBAL.2.152370</v>
      </c>
    </row>
    <row r="3" spans="1:3" x14ac:dyDescent="0.25">
      <c r="A3" s="6" t="s">
        <v>5</v>
      </c>
      <c r="B3" s="7" t="s">
        <v>6</v>
      </c>
      <c r="C3" s="8" t="str">
        <f>HYPERLINK("http://explorer.natureserve.org/servlet/NatureServe?searchSpeciesUid=ELEMENT_GLOBAL.20.119")</f>
        <v>http://explorer.natureserve.org/servlet/NatureServe?searchSpeciesUid=ELEMENT_GLOBAL.20.119</v>
      </c>
    </row>
    <row r="4" spans="1:3" x14ac:dyDescent="0.25">
      <c r="A4" s="6" t="s">
        <v>7</v>
      </c>
      <c r="B4" s="7" t="s">
        <v>8</v>
      </c>
      <c r="C4" s="8" t="str">
        <f>HYPERLINK("http://explorer.natureserve.org/servlet/NatureServe?searchSpeciesUid=ELEMENT_GLOBAL.2.771066")</f>
        <v>http://explorer.natureserve.org/servlet/NatureServe?searchSpeciesUid=ELEMENT_GLOBAL.2.771066</v>
      </c>
    </row>
    <row r="5" spans="1:3" x14ac:dyDescent="0.25">
      <c r="A5" s="6" t="s">
        <v>9</v>
      </c>
      <c r="B5" s="7" t="s">
        <v>10</v>
      </c>
      <c r="C5" s="8" t="str">
        <f>HYPERLINK("http://explorer.natureserve.org/servlet/NatureServe?searchSpeciesUid=ELEMENT_GLOBAL.2.104232")</f>
        <v>http://explorer.natureserve.org/servlet/NatureServe?searchSpeciesUid=ELEMENT_GLOBAL.2.104232</v>
      </c>
    </row>
    <row r="6" spans="1:3" x14ac:dyDescent="0.25">
      <c r="A6" s="9" t="s">
        <v>11</v>
      </c>
      <c r="B6" s="10" t="s">
        <v>12</v>
      </c>
      <c r="C6" s="8" t="str">
        <f>HYPERLINK("http://explorer.natureserve.org/servlet/NatureServe?searchSpeciesUid=ELEMENT_GLOBAL.2.144206")</f>
        <v>http://explorer.natureserve.org/servlet/NatureServe?searchSpeciesUid=ELEMENT_GLOBAL.2.144206</v>
      </c>
    </row>
    <row r="7" spans="1:3" x14ac:dyDescent="0.25">
      <c r="A7" s="6" t="s">
        <v>13</v>
      </c>
      <c r="B7" s="7" t="s">
        <v>14</v>
      </c>
      <c r="C7" s="8" t="str">
        <f>HYPERLINK("http://explorer.natureserve.org/servlet/NatureServe?searchSpeciesUid=ELEMENT_GLOBAL.2.106412")</f>
        <v>http://explorer.natureserve.org/servlet/NatureServe?searchSpeciesUid=ELEMENT_GLOBAL.2.106412</v>
      </c>
    </row>
    <row r="8" spans="1:3" x14ac:dyDescent="0.25">
      <c r="A8" s="6" t="s">
        <v>15</v>
      </c>
      <c r="B8" s="7" t="s">
        <v>16</v>
      </c>
      <c r="C8" s="8" t="str">
        <f>HYPERLINK("http://explorer.natureserve.org/servlet/NatureServe?searchSpeciesUid=ELEMENT_GLOBAL.2.105170")</f>
        <v>http://explorer.natureserve.org/servlet/NatureServe?searchSpeciesUid=ELEMENT_GLOBAL.2.105170</v>
      </c>
    </row>
    <row r="9" spans="1:3" x14ac:dyDescent="0.25">
      <c r="A9" s="6" t="s">
        <v>17</v>
      </c>
      <c r="B9" s="7" t="s">
        <v>18</v>
      </c>
      <c r="C9" s="8" t="str">
        <f>HYPERLINK("http://explorer.natureserve.org/servlet/NatureServe?searchSpeciesUid=ELEMENT_GLOBAL.2.119501")</f>
        <v>http://explorer.natureserve.org/servlet/NatureServe?searchSpeciesUid=ELEMENT_GLOBAL.2.119501</v>
      </c>
    </row>
    <row r="10" spans="1:3" x14ac:dyDescent="0.25">
      <c r="A10" s="6" t="s">
        <v>19</v>
      </c>
      <c r="B10" s="7" t="s">
        <v>20</v>
      </c>
      <c r="C10" s="8" t="str">
        <f>HYPERLINK("http://explorer.natureserve.org/servlet/NatureServe?searchSpeciesUid=ELEMENT_GLOBAL.2.109839")</f>
        <v>http://explorer.natureserve.org/servlet/NatureServe?searchSpeciesUid=ELEMENT_GLOBAL.2.109839</v>
      </c>
    </row>
    <row r="11" spans="1:3" x14ac:dyDescent="0.25">
      <c r="A11" s="6" t="s">
        <v>21</v>
      </c>
      <c r="B11" s="7" t="s">
        <v>22</v>
      </c>
      <c r="C11" s="8" t="str">
        <f>HYPERLINK("http://explorer.natureserve.org/servlet/NatureServe?searchSpeciesUid=ELEMENT_GLOBAL.2.117061")</f>
        <v>http://explorer.natureserve.org/servlet/NatureServe?searchSpeciesUid=ELEMENT_GLOBAL.2.117061</v>
      </c>
    </row>
    <row r="12" spans="1:3" x14ac:dyDescent="0.25">
      <c r="A12" s="6" t="s">
        <v>23</v>
      </c>
      <c r="B12" s="7" t="s">
        <v>24</v>
      </c>
      <c r="C12" s="8" t="str">
        <f>HYPERLINK("http://explorer.natureserve.org/servlet/NatureServe?searchSpeciesUid=ELEMENT_GLOBAL.2.112021")</f>
        <v>http://explorer.natureserve.org/servlet/NatureServe?searchSpeciesUid=ELEMENT_GLOBAL.2.112021</v>
      </c>
    </row>
    <row r="13" spans="1:3" x14ac:dyDescent="0.25">
      <c r="A13" s="6" t="s">
        <v>25</v>
      </c>
      <c r="B13" s="7" t="s">
        <v>26</v>
      </c>
      <c r="C13" s="8" t="str">
        <f>HYPERLINK("http://explorer.natureserve.org/servlet/NatureServe?searchSpeciesUid=ELEMENT_GLOBAL.2.104610")</f>
        <v>http://explorer.natureserve.org/servlet/NatureServe?searchSpeciesUid=ELEMENT_GLOBAL.2.104610</v>
      </c>
    </row>
    <row r="14" spans="1:3" x14ac:dyDescent="0.25">
      <c r="A14" s="6" t="s">
        <v>27</v>
      </c>
      <c r="B14" s="7" t="s">
        <v>28</v>
      </c>
      <c r="C14" s="8" t="str">
        <f>HYPERLINK("http://explorer.natureserve.org/servlet/NatureServe?searchSpeciesUid=ELEMENT_GLOBAL.2.103509")</f>
        <v>http://explorer.natureserve.org/servlet/NatureServe?searchSpeciesUid=ELEMENT_GLOBAL.2.103509</v>
      </c>
    </row>
    <row r="15" spans="1:3" x14ac:dyDescent="0.25">
      <c r="A15" s="6" t="s">
        <v>29</v>
      </c>
      <c r="B15" s="7" t="s">
        <v>30</v>
      </c>
      <c r="C15" s="8" t="str">
        <f>HYPERLINK("http://explorer.natureserve.org/servlet/NatureServe?searchSpeciesUid=ELEMENT_GLOBAL.2.105965")</f>
        <v>http://explorer.natureserve.org/servlet/NatureServe?searchSpeciesUid=ELEMENT_GLOBAL.2.105965</v>
      </c>
    </row>
    <row r="16" spans="1:3" x14ac:dyDescent="0.25">
      <c r="A16" s="6" t="s">
        <v>31</v>
      </c>
      <c r="B16" s="7" t="s">
        <v>32</v>
      </c>
      <c r="C16" s="8" t="str">
        <f>HYPERLINK("http://explorer.natureserve.org/servlet/NatureServe?searchSpeciesUid=ELEMENT_GLOBAL.2.100347")</f>
        <v>http://explorer.natureserve.org/servlet/NatureServe?searchSpeciesUid=ELEMENT_GLOBAL.2.100347</v>
      </c>
    </row>
    <row r="17" spans="1:3" x14ac:dyDescent="0.25">
      <c r="A17" s="6" t="s">
        <v>33</v>
      </c>
      <c r="B17" s="7" t="s">
        <v>34</v>
      </c>
      <c r="C17" s="8" t="str">
        <f>HYPERLINK("http://explorer.natureserve.org/servlet/NatureServe?searchSpeciesUid=ELEMENT_GLOBAL.2.103829")</f>
        <v>http://explorer.natureserve.org/servlet/NatureServe?searchSpeciesUid=ELEMENT_GLOBAL.2.103829</v>
      </c>
    </row>
    <row r="18" spans="1:3" x14ac:dyDescent="0.25">
      <c r="A18" s="6" t="s">
        <v>35</v>
      </c>
      <c r="B18" s="7" t="s">
        <v>36</v>
      </c>
      <c r="C18" s="8" t="str">
        <f>HYPERLINK("http://explorer.natureserve.org/servlet/NatureServe?searchSpeciesUid=ELEMENT_GLOBAL.2.103197")</f>
        <v>http://explorer.natureserve.org/servlet/NatureServe?searchSpeciesUid=ELEMENT_GLOBAL.2.103197</v>
      </c>
    </row>
    <row r="19" spans="1:3" x14ac:dyDescent="0.25">
      <c r="A19" s="6" t="s">
        <v>37</v>
      </c>
      <c r="B19" s="7" t="s">
        <v>38</v>
      </c>
      <c r="C19" s="8" t="str">
        <f>HYPERLINK("http://explorer.natureserve.org/servlet/NatureServe?searchSpeciesUid=ELEMENT_GLOBAL.2.102540")</f>
        <v>http://explorer.natureserve.org/servlet/NatureServe?searchSpeciesUid=ELEMENT_GLOBAL.2.102540</v>
      </c>
    </row>
    <row r="20" spans="1:3" x14ac:dyDescent="0.25">
      <c r="A20" s="6" t="s">
        <v>39</v>
      </c>
      <c r="B20" s="7" t="s">
        <v>40</v>
      </c>
      <c r="C20" s="8" t="str">
        <f>HYPERLINK("http://explorer.natureserve.org/servlet/NatureServe?searchSpeciesUid=ELEMENT_GLOBAL.2.106150")</f>
        <v>http://explorer.natureserve.org/servlet/NatureServe?searchSpeciesUid=ELEMENT_GLOBAL.2.106150</v>
      </c>
    </row>
    <row r="21" spans="1:3" x14ac:dyDescent="0.25">
      <c r="A21" s="6" t="s">
        <v>41</v>
      </c>
      <c r="B21" s="7" t="s">
        <v>42</v>
      </c>
      <c r="C21" s="8" t="str">
        <f>HYPERLINK("http://explorer.natureserve.org/servlet/NatureServe?searchSpeciesUid=ELEMENT_GLOBAL.2.100616")</f>
        <v>http://explorer.natureserve.org/servlet/NatureServe?searchSpeciesUid=ELEMENT_GLOBAL.2.100616</v>
      </c>
    </row>
    <row r="22" spans="1:3" x14ac:dyDescent="0.25">
      <c r="A22" s="6" t="s">
        <v>43</v>
      </c>
      <c r="B22" s="7" t="s">
        <v>44</v>
      </c>
      <c r="C22" s="8" t="str">
        <f>HYPERLINK("http://explorer.natureserve.org/servlet/NatureServe?searchSpeciesUid=ELEMENT_GLOBAL.2.100925")</f>
        <v>http://explorer.natureserve.org/servlet/NatureServe?searchSpeciesUid=ELEMENT_GLOBAL.2.100925</v>
      </c>
    </row>
    <row r="23" spans="1:3" x14ac:dyDescent="0.25">
      <c r="A23" s="9" t="s">
        <v>45</v>
      </c>
      <c r="B23" s="10" t="s">
        <v>46</v>
      </c>
      <c r="C23" s="8" t="str">
        <f>HYPERLINK("http://explorer.natureserve.org/servlet/NatureServe?searchSpeciesUid=ELEMENT_GLOBAL.2.154760")</f>
        <v>http://explorer.natureserve.org/servlet/NatureServe?searchSpeciesUid=ELEMENT_GLOBAL.2.154760</v>
      </c>
    </row>
    <row r="24" spans="1:3" x14ac:dyDescent="0.25">
      <c r="A24" s="6" t="s">
        <v>47</v>
      </c>
      <c r="B24" s="7" t="s">
        <v>48</v>
      </c>
      <c r="C24" s="8" t="str">
        <f>HYPERLINK("http://explorer.natureserve.org/servlet/NatureServe?searchSpeciesUid=ELEMENT_GLOBAL.2.103493")</f>
        <v>http://explorer.natureserve.org/servlet/NatureServe?searchSpeciesUid=ELEMENT_GLOBAL.2.103493</v>
      </c>
    </row>
    <row r="25" spans="1:3" x14ac:dyDescent="0.25">
      <c r="A25" s="9" t="s">
        <v>49</v>
      </c>
      <c r="B25" s="10" t="s">
        <v>50</v>
      </c>
      <c r="C25" s="8" t="str">
        <f>HYPERLINK("http://explorer.natureserve.org/servlet/NatureServe?searchSpeciesUid=ELEMENT_GLOBAL.2.160713")</f>
        <v>http://explorer.natureserve.org/servlet/NatureServe?searchSpeciesUid=ELEMENT_GLOBAL.2.160713</v>
      </c>
    </row>
    <row r="26" spans="1:3" x14ac:dyDescent="0.25">
      <c r="A26" s="9" t="s">
        <v>51</v>
      </c>
      <c r="B26" s="10" t="s">
        <v>52</v>
      </c>
      <c r="C26" s="8" t="str">
        <f>HYPERLINK("http://explorer.natureserve.org/servlet/NatureServe?searchSpeciesUid=ELEMENT_GLOBAL.2.155151")</f>
        <v>http://explorer.natureserve.org/servlet/NatureServe?searchSpeciesUid=ELEMENT_GLOBAL.2.155151</v>
      </c>
    </row>
    <row r="27" spans="1:3" x14ac:dyDescent="0.25">
      <c r="A27" s="9" t="s">
        <v>53</v>
      </c>
      <c r="B27" s="10" t="s">
        <v>54</v>
      </c>
      <c r="C27" s="8" t="str">
        <f>HYPERLINK("http://explorer.natureserve.org/servlet/NatureServe?searchSpeciesUid=ELEMENT_GLOBAL.2.128943")</f>
        <v>http://explorer.natureserve.org/servlet/NatureServe?searchSpeciesUid=ELEMENT_GLOBAL.2.128943</v>
      </c>
    </row>
    <row r="28" spans="1:3" x14ac:dyDescent="0.25">
      <c r="A28" s="6" t="s">
        <v>55</v>
      </c>
      <c r="B28" s="7" t="s">
        <v>56</v>
      </c>
      <c r="C28" s="8" t="str">
        <f>HYPERLINK("http://explorer.natureserve.org/servlet/NatureServe?searchSpeciesUid=ELEMENT_GLOBAL.2.115408")</f>
        <v>http://explorer.natureserve.org/servlet/NatureServe?searchSpeciesUid=ELEMENT_GLOBAL.2.115408</v>
      </c>
    </row>
    <row r="29" spans="1:3" x14ac:dyDescent="0.25">
      <c r="A29" s="9" t="s">
        <v>57</v>
      </c>
      <c r="B29" s="10" t="s">
        <v>58</v>
      </c>
      <c r="C29" s="8" t="str">
        <f>HYPERLINK("http://explorer.natureserve.org/servlet/NatureServe?searchSpeciesUid=ELEMENT_GLOBAL.2.137794")</f>
        <v>http://explorer.natureserve.org/servlet/NatureServe?searchSpeciesUid=ELEMENT_GLOBAL.2.137794</v>
      </c>
    </row>
    <row r="30" spans="1:3" x14ac:dyDescent="0.25">
      <c r="A30" s="6" t="s">
        <v>59</v>
      </c>
      <c r="B30" s="7" t="s">
        <v>60</v>
      </c>
      <c r="C30" s="8" t="str">
        <f>HYPERLINK("http://explorer.natureserve.org/servlet/NatureServe?searchSpeciesUid=ELEMENT_GLOBAL.2.118762")</f>
        <v>http://explorer.natureserve.org/servlet/NatureServe?searchSpeciesUid=ELEMENT_GLOBAL.2.118762</v>
      </c>
    </row>
    <row r="31" spans="1:3" x14ac:dyDescent="0.25">
      <c r="A31" s="6" t="s">
        <v>61</v>
      </c>
      <c r="B31" s="7" t="s">
        <v>62</v>
      </c>
      <c r="C31" s="8" t="str">
        <f>HYPERLINK("http://explorer.natureserve.org/servlet/NatureServe?searchSpeciesUid=ELEMENT_GLOBAL.2.111670")</f>
        <v>http://explorer.natureserve.org/servlet/NatureServe?searchSpeciesUid=ELEMENT_GLOBAL.2.111670</v>
      </c>
    </row>
    <row r="32" spans="1:3" x14ac:dyDescent="0.25">
      <c r="A32" s="6" t="s">
        <v>63</v>
      </c>
      <c r="B32" s="7" t="s">
        <v>64</v>
      </c>
      <c r="C32" s="8" t="str">
        <f>HYPERLINK("http://explorer.natureserve.org/servlet/NatureServe?searchSpeciesUid=ELEMENT_GLOBAL.2.111672")</f>
        <v>http://explorer.natureserve.org/servlet/NatureServe?searchSpeciesUid=ELEMENT_GLOBAL.2.111672</v>
      </c>
    </row>
    <row r="33" spans="1:3" x14ac:dyDescent="0.25">
      <c r="A33" s="6" t="s">
        <v>65</v>
      </c>
      <c r="B33" s="7" t="s">
        <v>66</v>
      </c>
      <c r="C33" s="8" t="str">
        <f>HYPERLINK("http://explorer.natureserve.org/servlet/NatureServe?searchSpeciesUid=ELEMENT_GLOBAL.2.113811")</f>
        <v>http://explorer.natureserve.org/servlet/NatureServe?searchSpeciesUid=ELEMENT_GLOBAL.2.113811</v>
      </c>
    </row>
    <row r="34" spans="1:3" x14ac:dyDescent="0.25">
      <c r="A34" s="6" t="s">
        <v>67</v>
      </c>
      <c r="B34" s="7" t="s">
        <v>68</v>
      </c>
      <c r="C34" s="8" t="str">
        <f>HYPERLINK("http://explorer.natureserve.org/servlet/NatureServe?searchSpeciesUid=ELEMENT_GLOBAL.2.113870")</f>
        <v>http://explorer.natureserve.org/servlet/NatureServe?searchSpeciesUid=ELEMENT_GLOBAL.2.113870</v>
      </c>
    </row>
    <row r="35" spans="1:3" x14ac:dyDescent="0.25">
      <c r="A35" s="6" t="s">
        <v>69</v>
      </c>
      <c r="B35" s="7" t="s">
        <v>70</v>
      </c>
      <c r="C35" s="8" t="str">
        <f>HYPERLINK("http://explorer.natureserve.org/servlet/NatureServe?searchSpeciesUid=ELEMENT_GLOBAL.2.107140")</f>
        <v>http://explorer.natureserve.org/servlet/NatureServe?searchSpeciesUid=ELEMENT_GLOBAL.2.107140</v>
      </c>
    </row>
    <row r="36" spans="1:3" x14ac:dyDescent="0.25">
      <c r="A36" s="6" t="s">
        <v>71</v>
      </c>
      <c r="B36" s="7" t="s">
        <v>72</v>
      </c>
      <c r="C36" s="8" t="str">
        <f>HYPERLINK("http://explorer.natureserve.org/servlet/NatureServe?searchSpeciesUid=ELEMENT_GLOBAL.2.121064")</f>
        <v>http://explorer.natureserve.org/servlet/NatureServe?searchSpeciesUid=ELEMENT_GLOBAL.2.121064</v>
      </c>
    </row>
    <row r="37" spans="1:3" x14ac:dyDescent="0.25">
      <c r="A37" s="6" t="s">
        <v>73</v>
      </c>
      <c r="B37" s="7" t="s">
        <v>74</v>
      </c>
      <c r="C37" s="8" t="str">
        <f>HYPERLINK("http://explorer.natureserve.org/servlet/NatureServe?searchSpeciesUid=ELEMENT_GLOBAL.2.111144")</f>
        <v>http://explorer.natureserve.org/servlet/NatureServe?searchSpeciesUid=ELEMENT_GLOBAL.2.111144</v>
      </c>
    </row>
    <row r="38" spans="1:3" x14ac:dyDescent="0.25">
      <c r="A38" s="6" t="s">
        <v>75</v>
      </c>
      <c r="B38" s="7" t="s">
        <v>76</v>
      </c>
      <c r="C38" s="8" t="str">
        <f>HYPERLINK("http://explorer.natureserve.org/servlet/NatureServe?searchSpeciesUid=ELEMENT_GLOBAL.2.117669")</f>
        <v>http://explorer.natureserve.org/servlet/NatureServe?searchSpeciesUid=ELEMENT_GLOBAL.2.117669</v>
      </c>
    </row>
    <row r="39" spans="1:3" x14ac:dyDescent="0.25">
      <c r="A39" s="6" t="s">
        <v>77</v>
      </c>
      <c r="B39" s="7" t="s">
        <v>78</v>
      </c>
      <c r="C39" s="8" t="str">
        <f>HYPERLINK("http://explorer.natureserve.org/servlet/NatureServe?searchSpeciesUid=ELEMENT_GLOBAL.2.121255")</f>
        <v>http://explorer.natureserve.org/servlet/NatureServe?searchSpeciesUid=ELEMENT_GLOBAL.2.121255</v>
      </c>
    </row>
    <row r="40" spans="1:3" x14ac:dyDescent="0.25">
      <c r="A40" s="6" t="s">
        <v>79</v>
      </c>
      <c r="B40" s="7" t="s">
        <v>80</v>
      </c>
      <c r="C40" s="8" t="str">
        <f>HYPERLINK("http://explorer.natureserve.org/servlet/NatureServe?searchSpeciesUid=ELEMENT_GLOBAL.2.115819")</f>
        <v>http://explorer.natureserve.org/servlet/NatureServe?searchSpeciesUid=ELEMENT_GLOBAL.2.115819</v>
      </c>
    </row>
    <row r="41" spans="1:3" x14ac:dyDescent="0.25">
      <c r="A41" s="6" t="s">
        <v>81</v>
      </c>
      <c r="B41" s="7" t="s">
        <v>82</v>
      </c>
      <c r="C41" s="8" t="str">
        <f>HYPERLINK("http://explorer.natureserve.org/servlet/NatureServe?searchSpeciesUid=ELEMENT_GLOBAL.2.106652")</f>
        <v>http://explorer.natureserve.org/servlet/NatureServe?searchSpeciesUid=ELEMENT_GLOBAL.2.106652</v>
      </c>
    </row>
    <row r="42" spans="1:3" x14ac:dyDescent="0.25">
      <c r="A42" s="6" t="s">
        <v>83</v>
      </c>
      <c r="B42" s="7" t="s">
        <v>84</v>
      </c>
      <c r="C42" s="8" t="str">
        <f>HYPERLINK("http://explorer.natureserve.org/servlet/NatureServe?searchSpeciesUid=ELEMENT_GLOBAL.2.119524")</f>
        <v>http://explorer.natureserve.org/servlet/NatureServe?searchSpeciesUid=ELEMENT_GLOBAL.2.119524</v>
      </c>
    </row>
    <row r="43" spans="1:3" x14ac:dyDescent="0.25">
      <c r="A43" s="6" t="s">
        <v>85</v>
      </c>
      <c r="B43" s="7" t="s">
        <v>86</v>
      </c>
      <c r="C43" s="11" t="str">
        <f>HYPERLINK("http://explorer.natureserve.org/servlet/NatureServe?searchSpeciesUid=ELEMENT_GLOBAL.2.115192")</f>
        <v>http://explorer.natureserve.org/servlet/NatureServe?searchSpeciesUid=ELEMENT_GLOBAL.2.115192</v>
      </c>
    </row>
    <row r="44" spans="1:3" x14ac:dyDescent="0.25">
      <c r="A44" s="6" t="s">
        <v>87</v>
      </c>
      <c r="B44" s="7" t="s">
        <v>88</v>
      </c>
      <c r="C44" s="8" t="str">
        <f>HYPERLINK("http://explorer.natureserve.org/servlet/NatureServe?searchSpeciesUid=ELEMENT_GLOBAL.2.118740")</f>
        <v>http://explorer.natureserve.org/servlet/NatureServe?searchSpeciesUid=ELEMENT_GLOBAL.2.118740</v>
      </c>
    </row>
    <row r="45" spans="1:3" x14ac:dyDescent="0.25">
      <c r="A45" s="6" t="s">
        <v>89</v>
      </c>
      <c r="B45" s="7" t="s">
        <v>90</v>
      </c>
      <c r="C45" s="8" t="str">
        <f>HYPERLINK("http://explorer.natureserve.org/servlet/NatureServe?searchSpeciesUid=ELEMENT_GLOBAL.2.119937")</f>
        <v>http://explorer.natureserve.org/servlet/NatureServe?searchSpeciesUid=ELEMENT_GLOBAL.2.119937</v>
      </c>
    </row>
    <row r="46" spans="1:3" x14ac:dyDescent="0.25">
      <c r="A46" s="6" t="s">
        <v>91</v>
      </c>
      <c r="B46" s="7" t="s">
        <v>92</v>
      </c>
      <c r="C46" s="8" t="str">
        <f>HYPERLINK("http://explorer.natureserve.org/servlet/NatureServe?searchSpeciesUid=ELEMENT_GLOBAL.2.102662")</f>
        <v>http://explorer.natureserve.org/servlet/NatureServe?searchSpeciesUid=ELEMENT_GLOBAL.2.102662</v>
      </c>
    </row>
    <row r="47" spans="1:3" x14ac:dyDescent="0.25">
      <c r="A47" s="6" t="s">
        <v>93</v>
      </c>
      <c r="B47" s="7" t="s">
        <v>94</v>
      </c>
      <c r="C47" s="8" t="str">
        <f>HYPERLINK("http://explorer.natureserve.org/servlet/NatureServe?searchSpeciesUid=ELEMENT_GLOBAL.2.871696")</f>
        <v>http://explorer.natureserve.org/servlet/NatureServe?searchSpeciesUid=ELEMENT_GLOBAL.2.871696</v>
      </c>
    </row>
    <row r="48" spans="1:3" x14ac:dyDescent="0.25">
      <c r="A48" s="6" t="s">
        <v>95</v>
      </c>
      <c r="B48" s="7" t="s">
        <v>96</v>
      </c>
      <c r="C48" s="8" t="str">
        <f>HYPERLINK("http://explorer.natureserve.org/servlet/NatureServe?searchSpeciesUid=ELEMENT_GLOBAL.2.106190")</f>
        <v>http://explorer.natureserve.org/servlet/NatureServe?searchSpeciesUid=ELEMENT_GLOBAL.2.106190</v>
      </c>
    </row>
    <row r="49" spans="1:3" x14ac:dyDescent="0.25">
      <c r="A49" s="9" t="s">
        <v>97</v>
      </c>
      <c r="B49" s="10" t="s">
        <v>98</v>
      </c>
      <c r="C49" s="8" t="str">
        <f>HYPERLINK("http://explorer.natureserve.org/servlet/NatureServe?searchSpeciesUid=ELEMENT_GLOBAL.2.145253")</f>
        <v>http://explorer.natureserve.org/servlet/NatureServe?searchSpeciesUid=ELEMENT_GLOBAL.2.145253</v>
      </c>
    </row>
    <row r="50" spans="1:3" x14ac:dyDescent="0.25">
      <c r="A50" s="9" t="s">
        <v>99</v>
      </c>
      <c r="B50" s="10" t="s">
        <v>100</v>
      </c>
      <c r="C50" s="8" t="str">
        <f>HYPERLINK("http://explorer.natureserve.org/servlet/NatureServe?searchSpeciesUid=ELEMENT_GLOBAL.2.135078")</f>
        <v>http://explorer.natureserve.org/servlet/NatureServe?searchSpeciesUid=ELEMENT_GLOBAL.2.135078</v>
      </c>
    </row>
    <row r="51" spans="1:3" x14ac:dyDescent="0.25">
      <c r="A51" s="9" t="s">
        <v>101</v>
      </c>
      <c r="B51" s="10" t="s">
        <v>102</v>
      </c>
      <c r="C51" s="8" t="str">
        <f>HYPERLINK("http://explorer.natureserve.org/servlet/NatureServe?searchSpeciesUid=ELEMENT_GLOBAL.2.108027")</f>
        <v>http://explorer.natureserve.org/servlet/NatureServe?searchSpeciesUid=ELEMENT_GLOBAL.2.108027</v>
      </c>
    </row>
    <row r="52" spans="1:3" x14ac:dyDescent="0.25">
      <c r="A52" s="9" t="s">
        <v>103</v>
      </c>
      <c r="B52" s="10" t="s">
        <v>104</v>
      </c>
      <c r="C52" s="8" t="str">
        <f>HYPERLINK("http://explorer.natureserve.org/servlet/NatureServe?searchSpeciesUid=ELEMENT_GLOBAL.2.105886")</f>
        <v>http://explorer.natureserve.org/servlet/NatureServe?searchSpeciesUid=ELEMENT_GLOBAL.2.105886</v>
      </c>
    </row>
    <row r="53" spans="1:3" x14ac:dyDescent="0.25">
      <c r="A53" s="6" t="s">
        <v>105</v>
      </c>
      <c r="B53" s="7" t="s">
        <v>106</v>
      </c>
      <c r="C53" s="8" t="str">
        <f>HYPERLINK("http://explorer.natureserve.org/servlet/NatureServe?searchSpeciesUid=ELEMENT_GLOBAL.2.102429")</f>
        <v>http://explorer.natureserve.org/servlet/NatureServe?searchSpeciesUid=ELEMENT_GLOBAL.2.102429</v>
      </c>
    </row>
    <row r="54" spans="1:3" x14ac:dyDescent="0.25">
      <c r="A54" s="6" t="s">
        <v>107</v>
      </c>
      <c r="B54" s="7" t="s">
        <v>108</v>
      </c>
      <c r="C54" s="8" t="str">
        <f>HYPERLINK("http://explorer.natureserve.org/servlet/NatureServe?searchSpeciesUid=ELEMENT_GLOBAL.2.106572")</f>
        <v>http://explorer.natureserve.org/servlet/NatureServe?searchSpeciesUid=ELEMENT_GLOBAL.2.106572</v>
      </c>
    </row>
    <row r="55" spans="1:3" x14ac:dyDescent="0.25">
      <c r="A55" s="6" t="s">
        <v>109</v>
      </c>
      <c r="B55" s="7" t="s">
        <v>110</v>
      </c>
      <c r="C55" s="11" t="str">
        <f>HYPERLINK("http://explorer.natureserve.org/servlet/NatureServe?searchSpeciesUid=ELEMENT_GLOBAL.2.109437")</f>
        <v>http://explorer.natureserve.org/servlet/NatureServe?searchSpeciesUid=ELEMENT_GLOBAL.2.109437</v>
      </c>
    </row>
    <row r="56" spans="1:3" x14ac:dyDescent="0.25">
      <c r="A56" s="6" t="s">
        <v>111</v>
      </c>
      <c r="B56" s="7" t="s">
        <v>112</v>
      </c>
      <c r="C56" s="8" t="str">
        <f>HYPERLINK("http://explorer.natureserve.org/servlet/NatureServe?searchSpeciesUid=ELEMENT_GLOBAL.2.103344")</f>
        <v>http://explorer.natureserve.org/servlet/NatureServe?searchSpeciesUid=ELEMENT_GLOBAL.2.103344</v>
      </c>
    </row>
    <row r="57" spans="1:3" x14ac:dyDescent="0.25">
      <c r="A57" s="9" t="s">
        <v>113</v>
      </c>
      <c r="B57" s="10" t="s">
        <v>114</v>
      </c>
      <c r="C57" s="8" t="str">
        <f>HYPERLINK("http://explorer.natureserve.org/servlet/NatureServe?searchSpeciesUid=ELEMENT_GLOBAL.2.131379")</f>
        <v>http://explorer.natureserve.org/servlet/NatureServe?searchSpeciesUid=ELEMENT_GLOBAL.2.131379</v>
      </c>
    </row>
    <row r="58" spans="1:3" x14ac:dyDescent="0.25">
      <c r="A58" s="9" t="s">
        <v>115</v>
      </c>
      <c r="B58" s="10" t="s">
        <v>116</v>
      </c>
      <c r="C58" s="8" t="str">
        <f>HYPERLINK("http://explorer.natureserve.org/servlet/NatureServe?searchSpeciesUid=ELEMENT_GLOBAL.2.153238")</f>
        <v>http://explorer.natureserve.org/servlet/NatureServe?searchSpeciesUid=ELEMENT_GLOBAL.2.153238</v>
      </c>
    </row>
    <row r="59" spans="1:3" x14ac:dyDescent="0.25">
      <c r="A59" s="12" t="s">
        <v>117</v>
      </c>
      <c r="B59" s="7" t="s">
        <v>118</v>
      </c>
      <c r="C59" s="8" t="str">
        <f>HYPERLINK("http://explorer.natureserve.org/servlet/NatureServe?searchSpeciesUid=ELEMENT_GLOBAL.2.106280")</f>
        <v>http://explorer.natureserve.org/servlet/NatureServe?searchSpeciesUid=ELEMENT_GLOBAL.2.106280</v>
      </c>
    </row>
    <row r="60" spans="1:3" x14ac:dyDescent="0.25">
      <c r="A60" s="12" t="s">
        <v>119</v>
      </c>
      <c r="B60" s="7" t="s">
        <v>120</v>
      </c>
      <c r="C60" s="8" t="str">
        <f>HYPERLINK("http://explorer.natureserve.org/servlet/NatureServe?searchSpeciesUid=ELEMENT_GLOBAL.2.102048")</f>
        <v>http://explorer.natureserve.org/servlet/NatureServe?searchSpeciesUid=ELEMENT_GLOBAL.2.102048</v>
      </c>
    </row>
    <row r="61" spans="1:3" x14ac:dyDescent="0.25">
      <c r="A61" s="6" t="s">
        <v>121</v>
      </c>
      <c r="B61" s="7" t="s">
        <v>122</v>
      </c>
      <c r="C61" s="8" t="str">
        <f>HYPERLINK("http://explorer.natureserve.org/servlet/NatureServe?searchSpeciesUid=ELEMENT_GLOBAL.2.102228")</f>
        <v>http://explorer.natureserve.org/servlet/NatureServe?searchSpeciesUid=ELEMENT_GLOBAL.2.102228</v>
      </c>
    </row>
    <row r="62" spans="1:3" x14ac:dyDescent="0.25">
      <c r="A62" s="6" t="s">
        <v>123</v>
      </c>
      <c r="B62" s="7" t="s">
        <v>124</v>
      </c>
      <c r="C62" s="8" t="str">
        <f>HYPERLINK("http://explorer.natureserve.org/servlet/NatureServe?searchSpeciesUid=ELEMENT_GLOBAL.2.103459")</f>
        <v>http://explorer.natureserve.org/servlet/NatureServe?searchSpeciesUid=ELEMENT_GLOBAL.2.103459</v>
      </c>
    </row>
    <row r="63" spans="1:3" x14ac:dyDescent="0.25">
      <c r="A63" s="12" t="s">
        <v>125</v>
      </c>
      <c r="B63" s="7" t="s">
        <v>126</v>
      </c>
      <c r="C63" s="8" t="str">
        <f>HYPERLINK("http://explorer.natureserve.org/servlet/NatureServe?searchSpeciesUid=ELEMENT_GLOBAL.2.103734")</f>
        <v>http://explorer.natureserve.org/servlet/NatureServe?searchSpeciesUid=ELEMENT_GLOBAL.2.103734</v>
      </c>
    </row>
    <row r="64" spans="1:3" x14ac:dyDescent="0.25">
      <c r="A64" s="6" t="s">
        <v>127</v>
      </c>
      <c r="B64" s="6" t="s">
        <v>128</v>
      </c>
      <c r="C64" s="13" t="str">
        <f>HYPERLINK("http://explorer.natureserve.org/servlet/NatureServe?searchSpeciesUid=ELEMENT_GLOBAL.2.102452")</f>
        <v>http://explorer.natureserve.org/servlet/NatureServe?searchSpeciesUid=ELEMENT_GLOBAL.2.102452</v>
      </c>
    </row>
    <row r="65" spans="1:3" x14ac:dyDescent="0.25">
      <c r="A65" s="6" t="s">
        <v>129</v>
      </c>
      <c r="B65" s="7" t="s">
        <v>130</v>
      </c>
      <c r="C65" s="8" t="str">
        <f>HYPERLINK("http://explorer.natureserve.org/servlet/NatureServe?searchSpeciesUid=ELEMENT_GLOBAL.2.100455")</f>
        <v>http://explorer.natureserve.org/servlet/NatureServe?searchSpeciesUid=ELEMENT_GLOBAL.2.100455</v>
      </c>
    </row>
    <row r="66" spans="1:3" x14ac:dyDescent="0.25">
      <c r="A66" s="6" t="s">
        <v>131</v>
      </c>
      <c r="B66" s="7" t="s">
        <v>132</v>
      </c>
      <c r="C66" s="8" t="str">
        <f>HYPERLINK("http://explorer.natureserve.org/servlet/NatureServe?searchSpeciesUid=ELEMENT_GLOBAL.2.105670")</f>
        <v>http://explorer.natureserve.org/servlet/NatureServe?searchSpeciesUid=ELEMENT_GLOBAL.2.105670</v>
      </c>
    </row>
    <row r="67" spans="1:3" x14ac:dyDescent="0.25">
      <c r="A67" s="6" t="s">
        <v>133</v>
      </c>
      <c r="B67" s="7" t="s">
        <v>134</v>
      </c>
      <c r="C67" s="8" t="str">
        <f>HYPERLINK("http://explorer.natureserve.org/servlet/NatureServe?searchSpeciesUid=ELEMENT_GLOBAL.2.106982")</f>
        <v>http://explorer.natureserve.org/servlet/NatureServe?searchSpeciesUid=ELEMENT_GLOBAL.2.106982</v>
      </c>
    </row>
    <row r="68" spans="1:3" x14ac:dyDescent="0.25">
      <c r="A68" s="9" t="s">
        <v>135</v>
      </c>
      <c r="B68" s="10" t="s">
        <v>136</v>
      </c>
      <c r="C68" s="8" t="str">
        <f>HYPERLINK("http://explorer.natureserve.org/servlet/NatureServe?searchSpeciesUid=ELEMENT_GLOBAL.2.132339")</f>
        <v>http://explorer.natureserve.org/servlet/NatureServe?searchSpeciesUid=ELEMENT_GLOBAL.2.132339</v>
      </c>
    </row>
    <row r="69" spans="1:3" x14ac:dyDescent="0.25">
      <c r="A69" s="6" t="s">
        <v>137</v>
      </c>
      <c r="B69" s="7" t="s">
        <v>138</v>
      </c>
      <c r="C69" s="8" t="str">
        <f>HYPERLINK("http://explorer.natureserve.org/servlet/NatureServe?searchSpeciesUid=ELEMENT_GLOBAL.2.106038")</f>
        <v>http://explorer.natureserve.org/servlet/NatureServe?searchSpeciesUid=ELEMENT_GLOBAL.2.106038</v>
      </c>
    </row>
    <row r="70" spans="1:3" x14ac:dyDescent="0.25">
      <c r="A70" s="6" t="s">
        <v>139</v>
      </c>
      <c r="B70" s="7" t="s">
        <v>140</v>
      </c>
      <c r="C70" s="8" t="str">
        <f>HYPERLINK("http://explorer.natureserve.org/servlet/NatureServe?searchSpeciesUid=ELEMENT_GLOBAL.2.101215")</f>
        <v>http://explorer.natureserve.org/servlet/NatureServe?searchSpeciesUid=ELEMENT_GLOBAL.2.101215</v>
      </c>
    </row>
    <row r="71" spans="1:3" x14ac:dyDescent="0.25">
      <c r="A71" s="9" t="s">
        <v>141</v>
      </c>
      <c r="B71" s="10" t="s">
        <v>142</v>
      </c>
      <c r="C71" s="8" t="str">
        <f>HYPERLINK("http://explorer.natureserve.org/servlet/NatureServe?searchSpeciesUid=ELEMENT_GLOBAL.2.158233")</f>
        <v>http://explorer.natureserve.org/servlet/NatureServe?searchSpeciesUid=ELEMENT_GLOBAL.2.158233</v>
      </c>
    </row>
    <row r="72" spans="1:3" x14ac:dyDescent="0.25">
      <c r="A72" s="6" t="s">
        <v>143</v>
      </c>
      <c r="B72" s="7" t="s">
        <v>144</v>
      </c>
      <c r="C72" s="8" t="str">
        <f>HYPERLINK("http://explorer.natureserve.org/servlet/NatureServe?searchSpeciesUid=ELEMENT_GLOBAL.2.101759")</f>
        <v>http://explorer.natureserve.org/servlet/NatureServe?searchSpeciesUid=ELEMENT_GLOBAL.2.101759</v>
      </c>
    </row>
    <row r="73" spans="1:3" x14ac:dyDescent="0.25">
      <c r="A73" s="6" t="s">
        <v>145</v>
      </c>
      <c r="B73" s="7" t="s">
        <v>146</v>
      </c>
      <c r="C73" s="8" t="str">
        <f>HYPERLINK("http://explorer.natureserve.org/servlet/NatureServe?searchSpeciesUid=ELEMENT_GLOBAL.2.103980")</f>
        <v>http://explorer.natureserve.org/servlet/NatureServe?searchSpeciesUid=ELEMENT_GLOBAL.2.103980</v>
      </c>
    </row>
    <row r="74" spans="1:3" x14ac:dyDescent="0.25">
      <c r="A74" s="6" t="s">
        <v>147</v>
      </c>
      <c r="B74" s="7" t="s">
        <v>148</v>
      </c>
      <c r="C74" s="8" t="str">
        <f>HYPERLINK("http://explorer.natureserve.org/servlet/NatureServe?searchSpeciesUid=ELEMENT_GLOBAL.2.104385")</f>
        <v>http://explorer.natureserve.org/servlet/NatureServe?searchSpeciesUid=ELEMENT_GLOBAL.2.104385</v>
      </c>
    </row>
    <row r="75" spans="1:3" x14ac:dyDescent="0.25">
      <c r="A75" s="6" t="s">
        <v>149</v>
      </c>
      <c r="B75" s="7" t="s">
        <v>150</v>
      </c>
      <c r="C75" s="8" t="str">
        <f>HYPERLINK("http://explorer.natureserve.org/servlet/NatureServe?searchSpeciesUid=ELEMENT_GLOBAL.2.104815")</f>
        <v>http://explorer.natureserve.org/servlet/NatureServe?searchSpeciesUid=ELEMENT_GLOBAL.2.104815</v>
      </c>
    </row>
    <row r="76" spans="1:3" x14ac:dyDescent="0.25">
      <c r="A76" s="6" t="s">
        <v>151</v>
      </c>
      <c r="B76" s="7" t="s">
        <v>152</v>
      </c>
      <c r="C76" s="8" t="str">
        <f>HYPERLINK("http://explorer.natureserve.org/servlet/NatureServe?searchSpeciesUid=ELEMENT_GLOBAL.2.100247")</f>
        <v>http://explorer.natureserve.org/servlet/NatureServe?searchSpeciesUid=ELEMENT_GLOBAL.2.100247</v>
      </c>
    </row>
    <row r="77" spans="1:3" x14ac:dyDescent="0.25">
      <c r="A77" s="9" t="s">
        <v>153</v>
      </c>
      <c r="B77" s="10" t="s">
        <v>154</v>
      </c>
      <c r="C77" s="8" t="str">
        <f>HYPERLINK("http://explorer.natureserve.org/servlet/NatureServe?searchSpeciesUid=ELEMENT_GLOBAL.2.102868")</f>
        <v>http://explorer.natureserve.org/servlet/NatureServe?searchSpeciesUid=ELEMENT_GLOBAL.2.102868</v>
      </c>
    </row>
    <row r="78" spans="1:3" x14ac:dyDescent="0.25">
      <c r="A78" s="6" t="s">
        <v>155</v>
      </c>
      <c r="B78" s="7" t="s">
        <v>156</v>
      </c>
      <c r="C78" s="8" t="str">
        <f>HYPERLINK("http://explorer.natureserve.org/servlet/NatureServe?searchSpeciesUid=ELEMENT_GLOBAL.2.101588")</f>
        <v>http://explorer.natureserve.org/servlet/NatureServe?searchSpeciesUid=ELEMENT_GLOBAL.2.101588</v>
      </c>
    </row>
    <row r="79" spans="1:3" x14ac:dyDescent="0.25">
      <c r="A79" s="6" t="s">
        <v>157</v>
      </c>
      <c r="B79" s="7" t="s">
        <v>158</v>
      </c>
      <c r="C79" s="8" t="str">
        <f>HYPERLINK("http://explorer.natureserve.org/servlet/NatureServe?searchSpeciesUid=ELEMENT_GLOBAL.2.100634")</f>
        <v>http://explorer.natureserve.org/servlet/NatureServe?searchSpeciesUid=ELEMENT_GLOBAL.2.100634</v>
      </c>
    </row>
    <row r="80" spans="1:3" x14ac:dyDescent="0.25">
      <c r="A80" s="9" t="s">
        <v>159</v>
      </c>
      <c r="B80" s="10" t="s">
        <v>160</v>
      </c>
      <c r="C80" s="8" t="str">
        <f>HYPERLINK("http://explorer.natureserve.org/servlet/NatureServe?searchSpeciesUid=ELEMENT_GLOBAL.2.101251")</f>
        <v>http://explorer.natureserve.org/servlet/NatureServe?searchSpeciesUid=ELEMENT_GLOBAL.2.101251</v>
      </c>
    </row>
    <row r="81" spans="1:3" x14ac:dyDescent="0.25">
      <c r="A81" s="9" t="s">
        <v>161</v>
      </c>
      <c r="B81" s="10" t="s">
        <v>162</v>
      </c>
      <c r="C81" s="8" t="str">
        <f>HYPERLINK("http://explorer.natureserve.org/servlet/NatureServe?searchSpeciesUid=ELEMENT_GLOBAL.2.844117")</f>
        <v>http://explorer.natureserve.org/servlet/NatureServe?searchSpeciesUid=ELEMENT_GLOBAL.2.844117</v>
      </c>
    </row>
    <row r="82" spans="1:3" x14ac:dyDescent="0.25">
      <c r="A82" s="6" t="s">
        <v>163</v>
      </c>
      <c r="B82" s="7" t="s">
        <v>164</v>
      </c>
      <c r="C82" s="8" t="str">
        <f>HYPERLINK("http://explorer.natureserve.org/servlet/NatureServe?searchSpeciesUid=ELEMENT_GLOBAL.2.110730")</f>
        <v>http://explorer.natureserve.org/servlet/NatureServe?searchSpeciesUid=ELEMENT_GLOBAL.2.110730</v>
      </c>
    </row>
    <row r="83" spans="1:3" x14ac:dyDescent="0.25">
      <c r="A83" s="9" t="s">
        <v>165</v>
      </c>
      <c r="B83" s="10" t="s">
        <v>166</v>
      </c>
      <c r="C83" s="8" t="str">
        <f>HYPERLINK("http://explorer.natureserve.org/servlet/NatureServe?searchSpeciesUid=ELEMENT_GLOBAL.2.147692")</f>
        <v>http://explorer.natureserve.org/servlet/NatureServe?searchSpeciesUid=ELEMENT_GLOBAL.2.147692</v>
      </c>
    </row>
    <row r="84" spans="1:3" x14ac:dyDescent="0.25">
      <c r="A84" s="6" t="s">
        <v>167</v>
      </c>
      <c r="B84" s="7" t="s">
        <v>168</v>
      </c>
      <c r="C84" s="8" t="str">
        <f>HYPERLINK("http://explorer.natureserve.org/servlet/NatureServe?searchSpeciesUid=ELEMENT_GLOBAL.2.116970")</f>
        <v>http://explorer.natureserve.org/servlet/NatureServe?searchSpeciesUid=ELEMENT_GLOBAL.2.116970</v>
      </c>
    </row>
    <row r="85" spans="1:3" x14ac:dyDescent="0.25">
      <c r="A85" s="6" t="s">
        <v>169</v>
      </c>
      <c r="B85" s="7" t="s">
        <v>170</v>
      </c>
      <c r="C85" s="8" t="str">
        <f>HYPERLINK("http://explorer.natureserve.org/servlet/NatureServe?searchSpeciesUid=ELEMENT_GLOBAL.2.104821")</f>
        <v>http://explorer.natureserve.org/servlet/NatureServe?searchSpeciesUid=ELEMENT_GLOBAL.2.104821</v>
      </c>
    </row>
    <row r="86" spans="1:3" x14ac:dyDescent="0.25">
      <c r="A86" s="7" t="s">
        <v>171</v>
      </c>
      <c r="B86" s="7" t="s">
        <v>172</v>
      </c>
      <c r="C86" s="11" t="str">
        <f>HYPERLINK("http://explorer.natureserve.org/servlet/NatureServe?searchSpeciesUid=ELEMENT_GLOBAL.2.103270")</f>
        <v>http://explorer.natureserve.org/servlet/NatureServe?searchSpeciesUid=ELEMENT_GLOBAL.2.103270</v>
      </c>
    </row>
    <row r="87" spans="1:3" x14ac:dyDescent="0.25">
      <c r="A87" s="6" t="s">
        <v>173</v>
      </c>
      <c r="B87" s="7" t="s">
        <v>174</v>
      </c>
      <c r="C87" s="8" t="str">
        <f>HYPERLINK("http://explorer.natureserve.org/servlet/NatureServe?searchSpeciesUid=ELEMENT_GLOBAL.2.103712")</f>
        <v>http://explorer.natureserve.org/servlet/NatureServe?searchSpeciesUid=ELEMENT_GLOBAL.2.103712</v>
      </c>
    </row>
    <row r="88" spans="1:3" x14ac:dyDescent="0.25">
      <c r="A88" s="6" t="s">
        <v>175</v>
      </c>
      <c r="B88" s="7" t="s">
        <v>176</v>
      </c>
      <c r="C88" s="8" t="str">
        <f>HYPERLINK("http://explorer.natureserve.org/servlet/NatureServe?searchSpeciesUid=ELEMENT_GLOBAL.2.115217")</f>
        <v>http://explorer.natureserve.org/servlet/NatureServe?searchSpeciesUid=ELEMENT_GLOBAL.2.115217</v>
      </c>
    </row>
    <row r="89" spans="1:3" x14ac:dyDescent="0.25">
      <c r="A89" s="6" t="s">
        <v>177</v>
      </c>
      <c r="B89" s="7" t="s">
        <v>178</v>
      </c>
      <c r="C89" s="8" t="str">
        <f>HYPERLINK("http://explorer.natureserve.org/servlet/NatureServe?searchSpeciesUid=ELEMENT_GLOBAL.2.118984")</f>
        <v>http://explorer.natureserve.org/servlet/NatureServe?searchSpeciesUid=ELEMENT_GLOBAL.2.118984</v>
      </c>
    </row>
    <row r="90" spans="1:3" x14ac:dyDescent="0.25">
      <c r="A90" s="6" t="s">
        <v>179</v>
      </c>
      <c r="B90" s="7" t="s">
        <v>180</v>
      </c>
      <c r="C90" s="8" t="str">
        <f>HYPERLINK("http://explorer.natureserve.org/servlet/NatureServe?searchSpeciesUid=ELEMENT_GLOBAL.2.113818")</f>
        <v>http://explorer.natureserve.org/servlet/NatureServe?searchSpeciesUid=ELEMENT_GLOBAL.2.113818</v>
      </c>
    </row>
    <row r="91" spans="1:3" x14ac:dyDescent="0.25">
      <c r="A91" s="6" t="s">
        <v>181</v>
      </c>
      <c r="B91" s="7" t="s">
        <v>182</v>
      </c>
      <c r="C91" s="8" t="str">
        <f>HYPERLINK("http://explorer.natureserve.org/servlet/NatureServe?searchSpeciesUid=ELEMENT_GLOBAL.2.112023")</f>
        <v>http://explorer.natureserve.org/servlet/NatureServe?searchSpeciesUid=ELEMENT_GLOBAL.2.112023</v>
      </c>
    </row>
    <row r="92" spans="1:3" x14ac:dyDescent="0.25">
      <c r="A92" s="6" t="s">
        <v>183</v>
      </c>
      <c r="B92" s="7" t="s">
        <v>184</v>
      </c>
      <c r="C92" s="8" t="str">
        <f>HYPERLINK("http://explorer.natureserve.org/servlet/NatureServe?searchSpeciesUid=ELEMENT_GLOBAL.2.105913")</f>
        <v>http://explorer.natureserve.org/servlet/NatureServe?searchSpeciesUid=ELEMENT_GLOBAL.2.105913</v>
      </c>
    </row>
    <row r="93" spans="1:3" x14ac:dyDescent="0.25">
      <c r="A93" s="6" t="s">
        <v>185</v>
      </c>
      <c r="B93" s="7" t="s">
        <v>186</v>
      </c>
      <c r="C93" s="8" t="str">
        <f>HYPERLINK("http://explorer.natureserve.org/servlet/NatureServe?searchSpeciesUid=ELEMENT_GLOBAL.2.106109")</f>
        <v>http://explorer.natureserve.org/servlet/NatureServe?searchSpeciesUid=ELEMENT_GLOBAL.2.106109</v>
      </c>
    </row>
    <row r="94" spans="1:3" x14ac:dyDescent="0.25">
      <c r="A94" s="6" t="s">
        <v>187</v>
      </c>
      <c r="B94" s="7" t="s">
        <v>188</v>
      </c>
      <c r="C94" s="8" t="str">
        <f>HYPERLINK("http://explorer.natureserve.org/servlet/NatureServe?searchSpeciesUid=ELEMENT_GLOBAL.2.106034")</f>
        <v>http://explorer.natureserve.org/servlet/NatureServe?searchSpeciesUid=ELEMENT_GLOBAL.2.106034</v>
      </c>
    </row>
    <row r="95" spans="1:3" x14ac:dyDescent="0.25">
      <c r="A95" s="6" t="s">
        <v>189</v>
      </c>
      <c r="B95" s="7" t="s">
        <v>190</v>
      </c>
      <c r="C95" s="8" t="str">
        <f>HYPERLINK("http://explorer.natureserve.org/servlet/NatureServe?searchSpeciesUid=ELEMENT_GLOBAL.2.103900")</f>
        <v>http://explorer.natureserve.org/servlet/NatureServe?searchSpeciesUid=ELEMENT_GLOBAL.2.103900</v>
      </c>
    </row>
    <row r="96" spans="1:3" x14ac:dyDescent="0.25">
      <c r="A96" s="9" t="s">
        <v>191</v>
      </c>
      <c r="B96" s="10" t="s">
        <v>192</v>
      </c>
      <c r="C96" s="8" t="str">
        <f>HYPERLINK("http://explorer.natureserve.org/servlet/NatureServe?searchSpeciesUid=ELEMENT_GLOBAL.2.135585")</f>
        <v>http://explorer.natureserve.org/servlet/NatureServe?searchSpeciesUid=ELEMENT_GLOBAL.2.135585</v>
      </c>
    </row>
    <row r="97" spans="1:3" x14ac:dyDescent="0.25">
      <c r="A97" s="6" t="s">
        <v>193</v>
      </c>
      <c r="B97" s="7" t="s">
        <v>194</v>
      </c>
      <c r="C97" s="8" t="str">
        <f>HYPERLINK("http://explorer.natureserve.org/servlet/NatureServe?searchSpeciesUid=ELEMENT_GLOBAL.2.103387")</f>
        <v>http://explorer.natureserve.org/servlet/NatureServe?searchSpeciesUid=ELEMENT_GLOBAL.2.103387</v>
      </c>
    </row>
    <row r="98" spans="1:3" x14ac:dyDescent="0.25">
      <c r="A98" s="6" t="s">
        <v>195</v>
      </c>
      <c r="B98" s="7" t="s">
        <v>196</v>
      </c>
      <c r="C98" s="8" t="str">
        <f>HYPERLINK("http://explorer.natureserve.org/servlet/NatureServe?searchSpeciesUid=ELEMENT_GLOBAL.2.640123")</f>
        <v>http://explorer.natureserve.org/servlet/NatureServe?searchSpeciesUid=ELEMENT_GLOBAL.2.640123</v>
      </c>
    </row>
    <row r="99" spans="1:3" x14ac:dyDescent="0.25">
      <c r="A99" s="6" t="s">
        <v>197</v>
      </c>
      <c r="B99" s="7" t="s">
        <v>198</v>
      </c>
      <c r="C99" s="8" t="str">
        <f>HYPERLINK("http://explorer.natureserve.org/servlet/NatureServe?searchSpeciesUid=ELEMENT_GLOBAL.2.106525")</f>
        <v>http://explorer.natureserve.org/servlet/NatureServe?searchSpeciesUid=ELEMENT_GLOBAL.2.106525</v>
      </c>
    </row>
    <row r="100" spans="1:3" x14ac:dyDescent="0.25">
      <c r="A100" s="6" t="s">
        <v>199</v>
      </c>
      <c r="B100" s="7" t="s">
        <v>200</v>
      </c>
      <c r="C100" s="8" t="str">
        <f>HYPERLINK("http://explorer.natureserve.org/servlet/NatureServe?searchSpeciesUid=ELEMENT_GLOBAL.2.105509")</f>
        <v>http://explorer.natureserve.org/servlet/NatureServe?searchSpeciesUid=ELEMENT_GLOBAL.2.105509</v>
      </c>
    </row>
    <row r="101" spans="1:3" x14ac:dyDescent="0.25">
      <c r="A101" s="6" t="s">
        <v>201</v>
      </c>
      <c r="B101" s="7" t="s">
        <v>202</v>
      </c>
      <c r="C101" s="8" t="str">
        <f>HYPERLINK("http://explorer.natureserve.org/servlet/NatureServe?searchSpeciesUid=ELEMENT_GLOBAL.2.103976")</f>
        <v>http://explorer.natureserve.org/servlet/NatureServe?searchSpeciesUid=ELEMENT_GLOBAL.2.103976</v>
      </c>
    </row>
    <row r="102" spans="1:3" x14ac:dyDescent="0.25">
      <c r="A102" s="6" t="s">
        <v>203</v>
      </c>
      <c r="B102" s="7" t="s">
        <v>204</v>
      </c>
      <c r="C102" s="8" t="str">
        <f>HYPERLINK("http://explorer.natureserve.org/servlet/NatureServe?searchSpeciesUid=ELEMENT_GLOBAL.2.103168")</f>
        <v>http://explorer.natureserve.org/servlet/NatureServe?searchSpeciesUid=ELEMENT_GLOBAL.2.103168</v>
      </c>
    </row>
    <row r="103" spans="1:3" x14ac:dyDescent="0.25">
      <c r="A103" s="6" t="s">
        <v>205</v>
      </c>
      <c r="B103" s="7" t="s">
        <v>206</v>
      </c>
      <c r="C103" s="8" t="str">
        <f>HYPERLINK("http://explorer.natureserve.org/servlet/NatureServe?searchSpeciesUid=ELEMENT_GLOBAL.2.102328")</f>
        <v>http://explorer.natureserve.org/servlet/NatureServe?searchSpeciesUid=ELEMENT_GLOBAL.2.102328</v>
      </c>
    </row>
    <row r="104" spans="1:3" x14ac:dyDescent="0.25">
      <c r="A104" s="6" t="s">
        <v>207</v>
      </c>
      <c r="B104" s="7" t="s">
        <v>208</v>
      </c>
      <c r="C104" s="8" t="str">
        <f>HYPERLINK("http://explorer.natureserve.org/servlet/NatureServe?searchSpeciesUid=ELEMENT_GLOBAL.2.106371")</f>
        <v>http://explorer.natureserve.org/servlet/NatureServe?searchSpeciesUid=ELEMENT_GLOBAL.2.106371</v>
      </c>
    </row>
    <row r="105" spans="1:3" x14ac:dyDescent="0.25">
      <c r="A105" s="6" t="s">
        <v>209</v>
      </c>
      <c r="B105" s="7" t="s">
        <v>210</v>
      </c>
      <c r="C105" s="8" t="str">
        <f>HYPERLINK("http://explorer.natureserve.org/servlet/NatureServe?searchSpeciesUid=ELEMENT_GLOBAL.2.106322")</f>
        <v>http://explorer.natureserve.org/servlet/NatureServe?searchSpeciesUid=ELEMENT_GLOBAL.2.106322</v>
      </c>
    </row>
    <row r="106" spans="1:3" x14ac:dyDescent="0.25">
      <c r="A106" s="6" t="s">
        <v>211</v>
      </c>
      <c r="B106" s="7" t="s">
        <v>212</v>
      </c>
      <c r="C106" s="8" t="str">
        <f>HYPERLINK("http://explorer.natureserve.org/servlet/NatureServe?searchSpeciesUid=ELEMENT_GLOBAL.2.105862")</f>
        <v>http://explorer.natureserve.org/servlet/NatureServe?searchSpeciesUid=ELEMENT_GLOBAL.2.105862</v>
      </c>
    </row>
    <row r="107" spans="1:3" x14ac:dyDescent="0.25">
      <c r="A107" s="6" t="s">
        <v>213</v>
      </c>
      <c r="B107" s="7" t="s">
        <v>214</v>
      </c>
      <c r="C107" s="8" t="str">
        <f>HYPERLINK("http://explorer.natureserve.org/servlet/NatureServe?searchSpeciesUid=ELEMENT_GLOBAL.2.105858")</f>
        <v>http://explorer.natureserve.org/servlet/NatureServe?searchSpeciesUid=ELEMENT_GLOBAL.2.105858</v>
      </c>
    </row>
    <row r="108" spans="1:3" x14ac:dyDescent="0.25">
      <c r="A108" s="6" t="s">
        <v>215</v>
      </c>
      <c r="B108" s="7" t="s">
        <v>216</v>
      </c>
      <c r="C108" s="8" t="str">
        <f>HYPERLINK("http://explorer.natureserve.org/servlet/NatureServe?searchSpeciesUid=ELEMENT_GLOBAL.2.102418")</f>
        <v>http://explorer.natureserve.org/servlet/NatureServe?searchSpeciesUid=ELEMENT_GLOBAL.2.102418</v>
      </c>
    </row>
    <row r="109" spans="1:3" x14ac:dyDescent="0.25">
      <c r="A109" s="6" t="s">
        <v>217</v>
      </c>
      <c r="B109" s="7" t="s">
        <v>218</v>
      </c>
      <c r="C109" s="8" t="str">
        <f>HYPERLINK("http://explorer.natureserve.org/servlet/NatureServe?searchSpeciesUid=ELEMENT_GLOBAL.2.104287")</f>
        <v>http://explorer.natureserve.org/servlet/NatureServe?searchSpeciesUid=ELEMENT_GLOBAL.2.104287</v>
      </c>
    </row>
    <row r="110" spans="1:3" x14ac:dyDescent="0.25">
      <c r="A110" s="6" t="s">
        <v>219</v>
      </c>
      <c r="B110" s="7" t="s">
        <v>220</v>
      </c>
      <c r="C110" s="8" t="str">
        <f>HYPERLINK("http://explorer.natureserve.org/servlet/NatureServe?searchSpeciesUid=ELEMENT_GLOBAL.2.103100")</f>
        <v>http://explorer.natureserve.org/servlet/NatureServe?searchSpeciesUid=ELEMENT_GLOBAL.2.103100</v>
      </c>
    </row>
    <row r="111" spans="1:3" x14ac:dyDescent="0.25">
      <c r="A111" s="6" t="s">
        <v>221</v>
      </c>
      <c r="B111" s="7" t="s">
        <v>222</v>
      </c>
      <c r="C111" s="8" t="str">
        <f>HYPERLINK("http://explorer.natureserve.org/servlet/NatureServe?searchSpeciesUid=ELEMENT_GLOBAL.2.106310")</f>
        <v>http://explorer.natureserve.org/servlet/NatureServe?searchSpeciesUid=ELEMENT_GLOBAL.2.106310</v>
      </c>
    </row>
    <row r="112" spans="1:3" x14ac:dyDescent="0.25">
      <c r="A112" s="6" t="s">
        <v>223</v>
      </c>
      <c r="B112" s="7" t="s">
        <v>224</v>
      </c>
      <c r="C112" s="8" t="str">
        <f>HYPERLINK("http://explorer.natureserve.org/servlet/NatureServe?searchSpeciesUid=ELEMENT_GLOBAL.2.101492")</f>
        <v>http://explorer.natureserve.org/servlet/NatureServe?searchSpeciesUid=ELEMENT_GLOBAL.2.101492</v>
      </c>
    </row>
    <row r="113" spans="1:3" x14ac:dyDescent="0.25">
      <c r="A113" s="6" t="s">
        <v>225</v>
      </c>
      <c r="B113" s="7" t="s">
        <v>226</v>
      </c>
      <c r="C113" s="8" t="str">
        <f>HYPERLINK("http://explorer.natureserve.org/servlet/NatureServe?searchSpeciesUid=ELEMENT_GLOBAL.2.101141")</f>
        <v>http://explorer.natureserve.org/servlet/NatureServe?searchSpeciesUid=ELEMENT_GLOBAL.2.101141</v>
      </c>
    </row>
    <row r="114" spans="1:3" x14ac:dyDescent="0.25">
      <c r="A114" s="6" t="s">
        <v>227</v>
      </c>
      <c r="B114" s="7" t="s">
        <v>228</v>
      </c>
      <c r="C114" s="8" t="str">
        <f>HYPERLINK("http://explorer.natureserve.org/servlet/NatureServe?searchSpeciesUid=ELEMENT_GLOBAL.2.102786")</f>
        <v>http://explorer.natureserve.org/servlet/NatureServe?searchSpeciesUid=ELEMENT_GLOBAL.2.102786</v>
      </c>
    </row>
    <row r="115" spans="1:3" x14ac:dyDescent="0.25">
      <c r="A115" s="6" t="s">
        <v>229</v>
      </c>
      <c r="B115" s="7" t="s">
        <v>230</v>
      </c>
      <c r="C115" s="8" t="str">
        <f>HYPERLINK("http://explorer.natureserve.org/servlet/NatureServe?searchSpeciesUid=ELEMENT_GLOBAL.2.101168")</f>
        <v>http://explorer.natureserve.org/servlet/NatureServe?searchSpeciesUid=ELEMENT_GLOBAL.2.101168</v>
      </c>
    </row>
    <row r="116" spans="1:3" x14ac:dyDescent="0.25">
      <c r="A116" s="6" t="s">
        <v>231</v>
      </c>
      <c r="B116" s="7" t="s">
        <v>232</v>
      </c>
      <c r="C116" s="8" t="str">
        <f>HYPERLINK("http://explorer.natureserve.org/servlet/NatureServe?searchSpeciesUid=ELEMENT_GLOBAL.2.105359")</f>
        <v>http://explorer.natureserve.org/servlet/NatureServe?searchSpeciesUid=ELEMENT_GLOBAL.2.105359</v>
      </c>
    </row>
    <row r="117" spans="1:3" x14ac:dyDescent="0.25">
      <c r="A117" s="6" t="s">
        <v>233</v>
      </c>
      <c r="B117" s="7" t="s">
        <v>234</v>
      </c>
      <c r="C117" s="8" t="str">
        <f>HYPERLINK("http://explorer.natureserve.org/servlet/NatureServe?searchSpeciesUid=ELEMENT_GLOBAL.2.101968")</f>
        <v>http://explorer.natureserve.org/servlet/NatureServe?searchSpeciesUid=ELEMENT_GLOBAL.2.101968</v>
      </c>
    </row>
    <row r="118" spans="1:3" x14ac:dyDescent="0.25">
      <c r="A118" s="6" t="s">
        <v>235</v>
      </c>
      <c r="B118" s="7" t="s">
        <v>236</v>
      </c>
      <c r="C118" s="8" t="str">
        <f>HYPERLINK("http://explorer.natureserve.org/servlet/NatureServe?searchSpeciesUid=ELEMENT_GLOBAL.2.106576")</f>
        <v>http://explorer.natureserve.org/servlet/NatureServe?searchSpeciesUid=ELEMENT_GLOBAL.2.106576</v>
      </c>
    </row>
    <row r="119" spans="1:3" x14ac:dyDescent="0.25">
      <c r="A119" s="9" t="s">
        <v>237</v>
      </c>
      <c r="B119" s="10" t="s">
        <v>238</v>
      </c>
      <c r="C119" s="8" t="str">
        <f>HYPERLINK("http://explorer.natureserve.org/servlet/NatureServe?searchSpeciesUid=ELEMENT_GLOBAL.2.107962")</f>
        <v>http://explorer.natureserve.org/servlet/NatureServe?searchSpeciesUid=ELEMENT_GLOBAL.2.107962</v>
      </c>
    </row>
    <row r="120" spans="1:3" x14ac:dyDescent="0.25">
      <c r="A120" s="9" t="s">
        <v>239</v>
      </c>
      <c r="B120" s="10" t="s">
        <v>240</v>
      </c>
      <c r="C120" s="8" t="str">
        <f>HYPERLINK("http://explorer.natureserve.org/servlet/NatureServe?searchSpeciesUid=ELEMENT_GLOBAL.2.134555")</f>
        <v>http://explorer.natureserve.org/servlet/NatureServe?searchSpeciesUid=ELEMENT_GLOBAL.2.134555</v>
      </c>
    </row>
    <row r="121" spans="1:3" x14ac:dyDescent="0.25">
      <c r="A121" s="6" t="s">
        <v>241</v>
      </c>
      <c r="B121" s="7" t="s">
        <v>242</v>
      </c>
      <c r="C121" s="8" t="str">
        <f>HYPERLINK("http://explorer.natureserve.org/servlet/NatureServe?searchSpeciesUid=ELEMENT_GLOBAL.2.102029")</f>
        <v>http://explorer.natureserve.org/servlet/NatureServe?searchSpeciesUid=ELEMENT_GLOBAL.2.102029</v>
      </c>
    </row>
    <row r="122" spans="1:3" x14ac:dyDescent="0.25">
      <c r="A122" s="6" t="s">
        <v>243</v>
      </c>
      <c r="B122" s="7" t="s">
        <v>244</v>
      </c>
      <c r="C122" s="8" t="str">
        <f>HYPERLINK("http://explorer.natureserve.org/servlet/NatureServe?searchSpeciesUid=ELEMENT_GLOBAL.2.100456")</f>
        <v>http://explorer.natureserve.org/servlet/NatureServe?searchSpeciesUid=ELEMENT_GLOBAL.2.100456</v>
      </c>
    </row>
    <row r="123" spans="1:3" x14ac:dyDescent="0.25">
      <c r="A123" s="6" t="s">
        <v>245</v>
      </c>
      <c r="B123" s="7" t="s">
        <v>246</v>
      </c>
      <c r="C123" s="8" t="str">
        <f>HYPERLINK("http://explorer.natureserve.org/servlet/NatureServe?searchSpeciesUid=ELEMENT_GLOBAL.2.106042")</f>
        <v>http://explorer.natureserve.org/servlet/NatureServe?searchSpeciesUid=ELEMENT_GLOBAL.2.106042</v>
      </c>
    </row>
    <row r="124" spans="1:3" x14ac:dyDescent="0.25">
      <c r="A124" s="6" t="s">
        <v>247</v>
      </c>
      <c r="B124" s="7" t="s">
        <v>248</v>
      </c>
      <c r="C124" s="8" t="str">
        <f>HYPERLINK("http://explorer.natureserve.org/servlet/NatureServe?searchSpeciesUid=ELEMENT_GLOBAL.2.102654")</f>
        <v>http://explorer.natureserve.org/servlet/NatureServe?searchSpeciesUid=ELEMENT_GLOBAL.2.102654</v>
      </c>
    </row>
    <row r="125" spans="1:3" x14ac:dyDescent="0.25">
      <c r="A125" s="6" t="s">
        <v>249</v>
      </c>
      <c r="B125" s="7" t="s">
        <v>250</v>
      </c>
      <c r="C125" s="8" t="str">
        <f>HYPERLINK("http://explorer.natureserve.org/servlet/NatureServe?searchSpeciesUid=ELEMENT_GLOBAL.2.100418")</f>
        <v>http://explorer.natureserve.org/servlet/NatureServe?searchSpeciesUid=ELEMENT_GLOBAL.2.100418</v>
      </c>
    </row>
    <row r="126" spans="1:3" x14ac:dyDescent="0.25">
      <c r="A126" s="6" t="s">
        <v>251</v>
      </c>
      <c r="B126" s="7" t="s">
        <v>252</v>
      </c>
      <c r="C126" s="8" t="str">
        <f>HYPERLINK("http://explorer.natureserve.org/servlet/NatureServe?searchSpeciesUid=ELEMENT_GLOBAL.2.107814")</f>
        <v>http://explorer.natureserve.org/servlet/NatureServe?searchSpeciesUid=ELEMENT_GLOBAL.2.107814</v>
      </c>
    </row>
    <row r="127" spans="1:3" x14ac:dyDescent="0.25">
      <c r="A127" s="6" t="s">
        <v>253</v>
      </c>
      <c r="B127" s="7" t="s">
        <v>254</v>
      </c>
      <c r="C127" s="8" t="str">
        <f>HYPERLINK("http://explorer.natureserve.org/servlet/NatureServe?searchSpeciesUid=ELEMENT_GLOBAL.2.108198")</f>
        <v>http://explorer.natureserve.org/servlet/NatureServe?searchSpeciesUid=ELEMENT_GLOBAL.2.108198</v>
      </c>
    </row>
    <row r="128" spans="1:3" x14ac:dyDescent="0.25">
      <c r="A128" s="6" t="s">
        <v>255</v>
      </c>
      <c r="B128" s="7" t="s">
        <v>256</v>
      </c>
      <c r="C128" s="8" t="str">
        <f>HYPERLINK("http://explorer.natureserve.org/servlet/NatureServe?searchSpeciesUid=ELEMENT_GLOBAL.2.118288")</f>
        <v>http://explorer.natureserve.org/servlet/NatureServe?searchSpeciesUid=ELEMENT_GLOBAL.2.118288</v>
      </c>
    </row>
    <row r="129" spans="1:3" x14ac:dyDescent="0.25">
      <c r="A129" s="9" t="s">
        <v>257</v>
      </c>
      <c r="B129" s="10" t="s">
        <v>258</v>
      </c>
      <c r="C129" s="8" t="str">
        <f>HYPERLINK("http://explorer.natureserve.org/servlet/NatureServe?searchSpeciesUid=ELEMENT_GLOBAL.2.132611")</f>
        <v>http://explorer.natureserve.org/servlet/NatureServe?searchSpeciesUid=ELEMENT_GLOBAL.2.132611</v>
      </c>
    </row>
    <row r="130" spans="1:3" x14ac:dyDescent="0.25">
      <c r="A130" s="6" t="s">
        <v>259</v>
      </c>
      <c r="B130" s="7" t="s">
        <v>260</v>
      </c>
      <c r="C130" s="8" t="str">
        <f>HYPERLINK("http://explorer.natureserve.org/servlet/NatureServe?searchSpeciesUid=ELEMENT_GLOBAL.2.101609")</f>
        <v>http://explorer.natureserve.org/servlet/NatureServe?searchSpeciesUid=ELEMENT_GLOBAL.2.101609</v>
      </c>
    </row>
    <row r="131" spans="1:3" x14ac:dyDescent="0.25">
      <c r="A131" s="12" t="s">
        <v>261</v>
      </c>
      <c r="B131" s="7" t="s">
        <v>262</v>
      </c>
      <c r="C131" s="8" t="str">
        <f>HYPERLINK("http://explorer.natureserve.org/servlet/NatureServe?searchSpeciesUid=ELEMENT_GLOBAL.2.101495")</f>
        <v>http://explorer.natureserve.org/servlet/NatureServe?searchSpeciesUid=ELEMENT_GLOBAL.2.101495</v>
      </c>
    </row>
    <row r="132" spans="1:3" x14ac:dyDescent="0.25">
      <c r="A132" s="6" t="s">
        <v>263</v>
      </c>
      <c r="B132" s="7" t="s">
        <v>264</v>
      </c>
      <c r="C132" s="8" t="str">
        <f>HYPERLINK("http://explorer.natureserve.org/servlet/NatureServe?searchSpeciesUid=ELEMENT_GLOBAL.2.101200")</f>
        <v>http://explorer.natureserve.org/servlet/NatureServe?searchSpeciesUid=ELEMENT_GLOBAL.2.101200</v>
      </c>
    </row>
    <row r="133" spans="1:3" x14ac:dyDescent="0.25">
      <c r="A133" s="6" t="s">
        <v>265</v>
      </c>
      <c r="B133" s="7" t="s">
        <v>266</v>
      </c>
      <c r="C133" s="8" t="str">
        <f>HYPERLINK("http://explorer.natureserve.org/servlet/NatureServe?searchSpeciesUid=ELEMENT_GLOBAL.2.100081")</f>
        <v>http://explorer.natureserve.org/servlet/NatureServe?searchSpeciesUid=ELEMENT_GLOBAL.2.100081</v>
      </c>
    </row>
    <row r="134" spans="1:3" x14ac:dyDescent="0.25">
      <c r="A134" s="6" t="s">
        <v>267</v>
      </c>
      <c r="B134" s="7" t="s">
        <v>268</v>
      </c>
      <c r="C134" s="8" t="str">
        <f>HYPERLINK("http://explorer.natureserve.org/servlet/NatureServe?searchSpeciesUid=ELEMENT_GLOBAL.2.104470")</f>
        <v>http://explorer.natureserve.org/servlet/NatureServe?searchSpeciesUid=ELEMENT_GLOBAL.2.104470</v>
      </c>
    </row>
    <row r="135" spans="1:3" x14ac:dyDescent="0.25">
      <c r="A135" s="6" t="s">
        <v>269</v>
      </c>
      <c r="B135" s="7" t="s">
        <v>270</v>
      </c>
      <c r="C135" s="8" t="str">
        <f>HYPERLINK("http://explorer.natureserve.org/servlet/NatureServe?searchSpeciesUid=ELEMENT_GLOBAL.2.117227")</f>
        <v>http://explorer.natureserve.org/servlet/NatureServe?searchSpeciesUid=ELEMENT_GLOBAL.2.117227</v>
      </c>
    </row>
    <row r="136" spans="1:3" x14ac:dyDescent="0.25">
      <c r="A136" s="9" t="s">
        <v>271</v>
      </c>
      <c r="B136" s="10" t="s">
        <v>272</v>
      </c>
      <c r="C136" s="8" t="str">
        <f>HYPERLINK("http://explorer.natureserve.org/servlet/NatureServe?searchSpeciesUid=ELEMENT_GLOBAL.2.134817")</f>
        <v>http://explorer.natureserve.org/servlet/NatureServe?searchSpeciesUid=ELEMENT_GLOBAL.2.134817</v>
      </c>
    </row>
    <row r="137" spans="1:3" x14ac:dyDescent="0.25">
      <c r="A137" s="9" t="s">
        <v>273</v>
      </c>
      <c r="B137" s="10" t="s">
        <v>274</v>
      </c>
      <c r="C137" s="8" t="str">
        <f>HYPERLINK("http://explorer.natureserve.org/servlet/NatureServe?searchSpeciesUid=ELEMENT_GLOBAL.2.136206")</f>
        <v>http://explorer.natureserve.org/servlet/NatureServe?searchSpeciesUid=ELEMENT_GLOBAL.2.136206</v>
      </c>
    </row>
    <row r="138" spans="1:3" x14ac:dyDescent="0.25">
      <c r="A138" s="6" t="s">
        <v>275</v>
      </c>
      <c r="B138" s="7" t="s">
        <v>276</v>
      </c>
      <c r="C138" s="8" t="str">
        <f>HYPERLINK("http://explorer.natureserve.org/servlet/NatureServe?searchSpeciesUid=ELEMENT_GLOBAL.2.104782")</f>
        <v>http://explorer.natureserve.org/servlet/NatureServe?searchSpeciesUid=ELEMENT_GLOBAL.2.104782</v>
      </c>
    </row>
    <row r="139" spans="1:3" x14ac:dyDescent="0.25">
      <c r="A139" s="9" t="s">
        <v>277</v>
      </c>
      <c r="B139" s="10" t="s">
        <v>278</v>
      </c>
      <c r="C139" s="8" t="str">
        <f>HYPERLINK("http://explorer.natureserve.org/servlet/NatureServe?searchSpeciesUid=ELEMENT_GLOBAL.2.151923")</f>
        <v>http://explorer.natureserve.org/servlet/NatureServe?searchSpeciesUid=ELEMENT_GLOBAL.2.151923</v>
      </c>
    </row>
    <row r="140" spans="1:3" x14ac:dyDescent="0.25">
      <c r="A140" s="6" t="s">
        <v>279</v>
      </c>
      <c r="B140" s="7" t="s">
        <v>280</v>
      </c>
      <c r="C140" s="8" t="str">
        <f>HYPERLINK("http://explorer.natureserve.org/servlet/NatureServe?searchSpeciesUid=ELEMENT_GLOBAL.2.101408")</f>
        <v>http://explorer.natureserve.org/servlet/NatureServe?searchSpeciesUid=ELEMENT_GLOBAL.2.101408</v>
      </c>
    </row>
    <row r="141" spans="1:3" x14ac:dyDescent="0.25">
      <c r="A141" s="6" t="s">
        <v>281</v>
      </c>
      <c r="B141" s="7" t="s">
        <v>282</v>
      </c>
      <c r="C141" s="8" t="str">
        <f>HYPERLINK("http://explorer.natureserve.org/servlet/NatureServe?searchSpeciesUid=ELEMENT_GLOBAL.2.101542")</f>
        <v>http://explorer.natureserve.org/servlet/NatureServe?searchSpeciesUid=ELEMENT_GLOBAL.2.101542</v>
      </c>
    </row>
    <row r="142" spans="1:3" x14ac:dyDescent="0.25">
      <c r="A142" s="6" t="s">
        <v>283</v>
      </c>
      <c r="B142" s="7" t="s">
        <v>284</v>
      </c>
      <c r="C142" s="8" t="str">
        <f>HYPERLINK("http://explorer.natureserve.org/servlet/NatureServe?searchSpeciesUid=ELEMENT_GLOBAL.2.106140")</f>
        <v>http://explorer.natureserve.org/servlet/NatureServe?searchSpeciesUid=ELEMENT_GLOBAL.2.106140</v>
      </c>
    </row>
    <row r="143" spans="1:3" x14ac:dyDescent="0.25">
      <c r="A143" s="6" t="s">
        <v>285</v>
      </c>
      <c r="B143" s="7" t="s">
        <v>286</v>
      </c>
      <c r="C143" s="8" t="str">
        <f>HYPERLINK("http://explorer.natureserve.org/servlet/NatureServe?searchSpeciesUid=ELEMENT_GLOBAL.2.104743")</f>
        <v>http://explorer.natureserve.org/servlet/NatureServe?searchSpeciesUid=ELEMENT_GLOBAL.2.104743</v>
      </c>
    </row>
    <row r="144" spans="1:3" ht="180" x14ac:dyDescent="0.25">
      <c r="A144" s="6" t="s">
        <v>287</v>
      </c>
      <c r="B144" s="7" t="s">
        <v>288</v>
      </c>
      <c r="C144" s="14" t="str">
        <f>HYPERLINK("http://explorer.natureserve.org/servlet/NatureServe?searchSpeciesUid=ELEMENT_GLOBAL.2.153791")</f>
        <v>http://explorer.natureserve.org/servlet/NatureServe?searchSpeciesUid=ELEMENT_GLOBAL.2.153791</v>
      </c>
    </row>
    <row r="145" spans="1:3" x14ac:dyDescent="0.25">
      <c r="A145" s="6" t="s">
        <v>289</v>
      </c>
      <c r="B145" s="7" t="s">
        <v>290</v>
      </c>
      <c r="C145" s="8" t="str">
        <f>HYPERLINK("http://explorer.natureserve.org/servlet/NatureServe?searchSpeciesUid=ELEMENT_GLOBAL.2.104179")</f>
        <v>http://explorer.natureserve.org/servlet/NatureServe?searchSpeciesUid=ELEMENT_GLOBAL.2.104179</v>
      </c>
    </row>
    <row r="146" spans="1:3" x14ac:dyDescent="0.25">
      <c r="A146" s="6" t="s">
        <v>291</v>
      </c>
      <c r="B146" s="7" t="s">
        <v>292</v>
      </c>
      <c r="C146" s="8" t="str">
        <f>HYPERLINK("http://explorer.natureserve.org/servlet/NatureServe?searchSpeciesUid=ELEMENT_GLOBAL.2.104886")</f>
        <v>http://explorer.natureserve.org/servlet/NatureServe?searchSpeciesUid=ELEMENT_GLOBAL.2.104886</v>
      </c>
    </row>
    <row r="147" spans="1:3" x14ac:dyDescent="0.25">
      <c r="A147" s="6" t="s">
        <v>293</v>
      </c>
      <c r="B147" s="7" t="s">
        <v>294</v>
      </c>
      <c r="C147" s="8" t="str">
        <f>HYPERLINK("http://explorer.natureserve.org/servlet/NatureServe?searchSpeciesUid=ELEMENT_GLOBAL.2.105384")</f>
        <v>http://explorer.natureserve.org/servlet/NatureServe?searchSpeciesUid=ELEMENT_GLOBAL.2.105384</v>
      </c>
    </row>
    <row r="148" spans="1:3" x14ac:dyDescent="0.25">
      <c r="A148" s="6" t="s">
        <v>295</v>
      </c>
      <c r="B148" s="7" t="s">
        <v>296</v>
      </c>
      <c r="C148" s="8" t="str">
        <f>HYPERLINK("http://explorer.natureserve.org/servlet/NatureServe?searchSpeciesUid=ELEMENT_GLOBAL.2.100067")</f>
        <v>http://explorer.natureserve.org/servlet/NatureServe?searchSpeciesUid=ELEMENT_GLOBAL.2.100067</v>
      </c>
    </row>
    <row r="149" spans="1:3" x14ac:dyDescent="0.25">
      <c r="A149" s="6" t="s">
        <v>297</v>
      </c>
      <c r="B149" s="7" t="s">
        <v>298</v>
      </c>
      <c r="C149" s="8" t="str">
        <f>HYPERLINK("http://explorer.natureserve.org/servlet/NatureServe?searchSpeciesUid=ELEMENT_GLOBAL.2.102087")</f>
        <v>http://explorer.natureserve.org/servlet/NatureServe?searchSpeciesUid=ELEMENT_GLOBAL.2.102087</v>
      </c>
    </row>
    <row r="150" spans="1:3" x14ac:dyDescent="0.25">
      <c r="A150" s="6" t="s">
        <v>299</v>
      </c>
      <c r="B150" s="7" t="s">
        <v>300</v>
      </c>
      <c r="C150" s="8" t="str">
        <f>HYPERLINK("http://explorer.natureserve.org/servlet/NatureServe?searchSpeciesUid=ELEMENT_GLOBAL.2.106491")</f>
        <v>http://explorer.natureserve.org/servlet/NatureServe?searchSpeciesUid=ELEMENT_GLOBAL.2.106491</v>
      </c>
    </row>
    <row r="151" spans="1:3" x14ac:dyDescent="0.25">
      <c r="A151" s="6" t="s">
        <v>301</v>
      </c>
      <c r="B151" s="7" t="s">
        <v>302</v>
      </c>
      <c r="C151" s="8" t="str">
        <f>HYPERLINK("http://explorer.natureserve.org/servlet/NatureServe?searchSpeciesUid=ELEMENT_GLOBAL.2.105887")</f>
        <v>http://explorer.natureserve.org/servlet/NatureServe?searchSpeciesUid=ELEMENT_GLOBAL.2.105887</v>
      </c>
    </row>
    <row r="152" spans="1:3" x14ac:dyDescent="0.25">
      <c r="A152" s="9" t="s">
        <v>303</v>
      </c>
      <c r="B152" s="10" t="s">
        <v>304</v>
      </c>
      <c r="C152" s="8" t="str">
        <f>HYPERLINK("http://explorer.natureserve.org/servlet/NatureServe?searchSpeciesUid=ELEMENT_GLOBAL.2.153400")</f>
        <v>http://explorer.natureserve.org/servlet/NatureServe?searchSpeciesUid=ELEMENT_GLOBAL.2.153400</v>
      </c>
    </row>
    <row r="153" spans="1:3" x14ac:dyDescent="0.25">
      <c r="A153" s="6" t="s">
        <v>305</v>
      </c>
      <c r="B153" s="7" t="s">
        <v>306</v>
      </c>
      <c r="C153" s="8" t="str">
        <f>HYPERLINK("http://explorer.natureserve.org/servlet/NatureServe?searchSpeciesUid=ELEMENT_GLOBAL.2.102239")</f>
        <v>http://explorer.natureserve.org/servlet/NatureServe?searchSpeciesUid=ELEMENT_GLOBAL.2.102239</v>
      </c>
    </row>
    <row r="154" spans="1:3" x14ac:dyDescent="0.25">
      <c r="A154" s="6" t="s">
        <v>307</v>
      </c>
      <c r="B154" s="7" t="s">
        <v>308</v>
      </c>
      <c r="C154" s="8" t="str">
        <f>HYPERLINK("http://explorer.natureserve.org/servlet/NatureServe?searchSpeciesUid=ELEMENT_GLOBAL.2.101083")</f>
        <v>http://explorer.natureserve.org/servlet/NatureServe?searchSpeciesUid=ELEMENT_GLOBAL.2.101083</v>
      </c>
    </row>
    <row r="155" spans="1:3" x14ac:dyDescent="0.25">
      <c r="A155" s="6" t="s">
        <v>309</v>
      </c>
      <c r="B155" s="7" t="s">
        <v>310</v>
      </c>
      <c r="C155" s="8" t="str">
        <f>HYPERLINK("http://explorer.natureserve.org/servlet/NatureServe?searchSpeciesUid=ELEMENT_GLOBAL.2.104372")</f>
        <v>http://explorer.natureserve.org/servlet/NatureServe?searchSpeciesUid=ELEMENT_GLOBAL.2.104372</v>
      </c>
    </row>
    <row r="156" spans="1:3" x14ac:dyDescent="0.25">
      <c r="A156" s="6" t="s">
        <v>311</v>
      </c>
      <c r="B156" s="7" t="s">
        <v>312</v>
      </c>
      <c r="C156" s="8" t="str">
        <f>HYPERLINK("http://explorer.natureserve.org/servlet/NatureServe?searchSpeciesUid=ELEMENT_GLOBAL.2.154417")</f>
        <v>http://explorer.natureserve.org/servlet/NatureServe?searchSpeciesUid=ELEMENT_GLOBAL.2.154417</v>
      </c>
    </row>
    <row r="157" spans="1:3" x14ac:dyDescent="0.25">
      <c r="A157" s="12" t="s">
        <v>313</v>
      </c>
      <c r="B157" s="7" t="s">
        <v>314</v>
      </c>
      <c r="C157" s="8" t="str">
        <f>HYPERLINK("http://explorer.natureserve.org/servlet/NatureServe?searchSpeciesUid=ELEMENT_GLOBAL.2.106202")</f>
        <v>http://explorer.natureserve.org/servlet/NatureServe?searchSpeciesUid=ELEMENT_GLOBAL.2.106202</v>
      </c>
    </row>
    <row r="158" spans="1:3" x14ac:dyDescent="0.25">
      <c r="A158" s="9" t="s">
        <v>315</v>
      </c>
      <c r="B158" s="10" t="s">
        <v>316</v>
      </c>
      <c r="C158" s="8" t="str">
        <f>HYPERLINK("http://explorer.natureserve.org/servlet/NatureServe?searchSpeciesUid=ELEMENT_GLOBAL.2.141779")</f>
        <v>http://explorer.natureserve.org/servlet/NatureServe?searchSpeciesUid=ELEMENT_GLOBAL.2.141779</v>
      </c>
    </row>
    <row r="159" spans="1:3" x14ac:dyDescent="0.25">
      <c r="A159" s="6" t="s">
        <v>317</v>
      </c>
      <c r="B159" s="7" t="s">
        <v>318</v>
      </c>
      <c r="C159" s="8" t="str">
        <f>HYPERLINK("http://explorer.natureserve.org/servlet/NatureServe?searchSpeciesUid=ELEMENT_GLOBAL.2.154365")</f>
        <v>http://explorer.natureserve.org/servlet/NatureServe?searchSpeciesUid=ELEMENT_GLOBAL.2.154365</v>
      </c>
    </row>
    <row r="160" spans="1:3" x14ac:dyDescent="0.25">
      <c r="A160" s="12" t="s">
        <v>319</v>
      </c>
      <c r="B160" s="7" t="s">
        <v>320</v>
      </c>
      <c r="C160" s="8" t="str">
        <f>HYPERLINK("http://explorer.natureserve.org/servlet/NatureServe?searchSpeciesUid=ELEMENT_GLOBAL.2.101635")</f>
        <v>http://explorer.natureserve.org/servlet/NatureServe?searchSpeciesUid=ELEMENT_GLOBAL.2.101635</v>
      </c>
    </row>
    <row r="161" spans="1:3" x14ac:dyDescent="0.25">
      <c r="A161" s="6" t="s">
        <v>321</v>
      </c>
      <c r="B161" s="7" t="s">
        <v>322</v>
      </c>
      <c r="C161" s="8" t="str">
        <f>HYPERLINK("http://explorer.natureserve.org/servlet/NatureServe?searchSpeciesUid=ELEMENT_GLOBAL.2.103798")</f>
        <v>http://explorer.natureserve.org/servlet/NatureServe?searchSpeciesUid=ELEMENT_GLOBAL.2.103798</v>
      </c>
    </row>
    <row r="162" spans="1:3" x14ac:dyDescent="0.25">
      <c r="A162" s="6" t="s">
        <v>323</v>
      </c>
      <c r="B162" s="7" t="s">
        <v>324</v>
      </c>
      <c r="C162" s="8" t="str">
        <f>HYPERLINK("http://explorer.natureserve.org/servlet/NatureServe?searchSpeciesUid=ELEMENT_GLOBAL.2.738825")</f>
        <v>http://explorer.natureserve.org/servlet/NatureServe?searchSpeciesUid=ELEMENT_GLOBAL.2.738825</v>
      </c>
    </row>
    <row r="163" spans="1:3" x14ac:dyDescent="0.25">
      <c r="A163" s="6" t="s">
        <v>325</v>
      </c>
      <c r="B163" s="7" t="s">
        <v>326</v>
      </c>
      <c r="C163" s="8" t="str">
        <f>HYPERLINK("http://explorer.natureserve.org/servlet/NatureServe?searchSpeciesUid=ELEMENT_GLOBAL.2.894223")</f>
        <v>http://explorer.natureserve.org/servlet/NatureServe?searchSpeciesUid=ELEMENT_GLOBAL.2.894223</v>
      </c>
    </row>
    <row r="164" spans="1:3" x14ac:dyDescent="0.25">
      <c r="A164" s="6" t="s">
        <v>327</v>
      </c>
      <c r="B164" s="7" t="s">
        <v>328</v>
      </c>
      <c r="C164" s="8" t="str">
        <f>HYPERLINK("http://explorer.natureserve.org/servlet/NatureServe?searchSpeciesUid=ELEMENT_GLOBAL.2.114659")</f>
        <v>http://explorer.natureserve.org/servlet/NatureServe?searchSpeciesUid=ELEMENT_GLOBAL.2.114659</v>
      </c>
    </row>
    <row r="165" spans="1:3" x14ac:dyDescent="0.25">
      <c r="A165" s="6" t="s">
        <v>329</v>
      </c>
      <c r="B165" s="7" t="s">
        <v>330</v>
      </c>
      <c r="C165" s="8" t="str">
        <f>HYPERLINK("http://explorer.natureserve.org/servlet/NatureServe?searchSpeciesUid=ELEMENT_GLOBAL.2.116472")</f>
        <v>http://explorer.natureserve.org/servlet/NatureServe?searchSpeciesUid=ELEMENT_GLOBAL.2.116472</v>
      </c>
    </row>
    <row r="166" spans="1:3" x14ac:dyDescent="0.25">
      <c r="A166" s="6" t="s">
        <v>331</v>
      </c>
      <c r="B166" s="7" t="s">
        <v>332</v>
      </c>
      <c r="C166" s="8" t="str">
        <f>HYPERLINK("http://explorer.natureserve.org/servlet/NatureServe?searchSpeciesUid=ELEMENT_GLOBAL.2.117491")</f>
        <v>http://explorer.natureserve.org/servlet/NatureServe?searchSpeciesUid=ELEMENT_GLOBAL.2.117491</v>
      </c>
    </row>
    <row r="167" spans="1:3" x14ac:dyDescent="0.25">
      <c r="A167" s="6" t="s">
        <v>333</v>
      </c>
      <c r="B167" s="7" t="s">
        <v>334</v>
      </c>
      <c r="C167" s="8" t="str">
        <f>HYPERLINK("http://explorer.natureserve.org/servlet/NatureServe?searchSpeciesUid=ELEMENT_GLOBAL.2.104527")</f>
        <v>http://explorer.natureserve.org/servlet/NatureServe?searchSpeciesUid=ELEMENT_GLOBAL.2.104527</v>
      </c>
    </row>
    <row r="168" spans="1:3" x14ac:dyDescent="0.25">
      <c r="A168" s="6" t="s">
        <v>335</v>
      </c>
      <c r="B168" s="7" t="s">
        <v>336</v>
      </c>
      <c r="C168" s="8" t="str">
        <f>HYPERLINK("http://explorer.natureserve.org/servlet/NatureServe?searchSpeciesUid=ELEMENT_GLOBAL.2.118167")</f>
        <v>http://explorer.natureserve.org/servlet/NatureServe?searchSpeciesUid=ELEMENT_GLOBAL.2.118167</v>
      </c>
    </row>
    <row r="169" spans="1:3" x14ac:dyDescent="0.25">
      <c r="A169" s="6" t="s">
        <v>337</v>
      </c>
      <c r="B169" s="7" t="s">
        <v>338</v>
      </c>
      <c r="C169" s="8" t="str">
        <f>HYPERLINK("http://explorer.natureserve.org/servlet/NatureServe?searchSpeciesUid=ELEMENT_GLOBAL.2.827412")</f>
        <v>http://explorer.natureserve.org/servlet/NatureServe?searchSpeciesUid=ELEMENT_GLOBAL.2.827412</v>
      </c>
    </row>
    <row r="170" spans="1:3" x14ac:dyDescent="0.25">
      <c r="A170" s="9" t="s">
        <v>339</v>
      </c>
      <c r="B170" s="10" t="s">
        <v>340</v>
      </c>
      <c r="C170" s="8" t="str">
        <f>HYPERLINK("http://explorer.natureserve.org/servlet/NatureServe?searchSpeciesUid=ELEMENT_GLOBAL.2.147866")</f>
        <v>http://explorer.natureserve.org/servlet/NatureServe?searchSpeciesUid=ELEMENT_GLOBAL.2.147866</v>
      </c>
    </row>
    <row r="171" spans="1:3" x14ac:dyDescent="0.25">
      <c r="A171" s="6" t="s">
        <v>341</v>
      </c>
      <c r="B171" s="7" t="s">
        <v>342</v>
      </c>
      <c r="C171" s="8" t="str">
        <f>HYPERLINK("http://explorer.natureserve.org/servlet/NatureServe?searchSpeciesUid=ELEMENT_GLOBAL.2.104729")</f>
        <v>http://explorer.natureserve.org/servlet/NatureServe?searchSpeciesUid=ELEMENT_GLOBAL.2.104729</v>
      </c>
    </row>
    <row r="172" spans="1:3" x14ac:dyDescent="0.25">
      <c r="A172" s="6" t="s">
        <v>343</v>
      </c>
      <c r="B172" s="7" t="s">
        <v>344</v>
      </c>
      <c r="C172" s="8" t="str">
        <f>HYPERLINK("http://explorer.natureserve.org/servlet/NatureServe?searchSpeciesUid=ELEMENT_GLOBAL.2.119053")</f>
        <v>http://explorer.natureserve.org/servlet/NatureServe?searchSpeciesUid=ELEMENT_GLOBAL.2.119053</v>
      </c>
    </row>
    <row r="173" spans="1:3" x14ac:dyDescent="0.25">
      <c r="A173" s="6" t="s">
        <v>345</v>
      </c>
      <c r="B173" s="7" t="s">
        <v>346</v>
      </c>
      <c r="C173" s="8" t="str">
        <f>HYPERLINK("http://explorer.natureserve.org/servlet/NatureServe?searchSpeciesUid=ELEMENT_GLOBAL.2.103514")</f>
        <v>http://explorer.natureserve.org/servlet/NatureServe?searchSpeciesUid=ELEMENT_GLOBAL.2.103514</v>
      </c>
    </row>
    <row r="174" spans="1:3" x14ac:dyDescent="0.25">
      <c r="A174" s="6" t="s">
        <v>347</v>
      </c>
      <c r="B174" s="7" t="s">
        <v>348</v>
      </c>
      <c r="C174" s="8" t="str">
        <f>HYPERLINK("http://explorer.natureserve.org/servlet/NatureServe?searchSpeciesUid=ELEMENT_GLOBAL.2.103114")</f>
        <v>http://explorer.natureserve.org/servlet/NatureServe?searchSpeciesUid=ELEMENT_GLOBAL.2.103114</v>
      </c>
    </row>
    <row r="175" spans="1:3" x14ac:dyDescent="0.25">
      <c r="A175" s="6" t="s">
        <v>349</v>
      </c>
      <c r="B175" s="7" t="s">
        <v>350</v>
      </c>
      <c r="C175" s="8" t="str">
        <f>HYPERLINK("http://explorer.natureserve.org/servlet/NatureServe?searchSpeciesUid=ELEMENT_GLOBAL.2.105496")</f>
        <v>http://explorer.natureserve.org/servlet/NatureServe?searchSpeciesUid=ELEMENT_GLOBAL.2.105496</v>
      </c>
    </row>
    <row r="176" spans="1:3" x14ac:dyDescent="0.25">
      <c r="A176" s="6" t="s">
        <v>351</v>
      </c>
      <c r="B176" s="7" t="s">
        <v>352</v>
      </c>
      <c r="C176" s="8" t="str">
        <f>HYPERLINK("http://explorer.natureserve.org/servlet/NatureServe?searchSpeciesUid=ELEMENT_GLOBAL.2.106278")</f>
        <v>http://explorer.natureserve.org/servlet/NatureServe?searchSpeciesUid=ELEMENT_GLOBAL.2.106278</v>
      </c>
    </row>
    <row r="177" spans="1:3" x14ac:dyDescent="0.25">
      <c r="A177" s="6" t="s">
        <v>353</v>
      </c>
      <c r="B177" s="7" t="s">
        <v>354</v>
      </c>
      <c r="C177" s="8" t="str">
        <f>HYPERLINK("http://explorer.natureserve.org/servlet/NatureServe?searchSpeciesUid=ELEMENT_GLOBAL.2.120101")</f>
        <v>http://explorer.natureserve.org/servlet/NatureServe?searchSpeciesUid=ELEMENT_GLOBAL.2.120101</v>
      </c>
    </row>
    <row r="178" spans="1:3" x14ac:dyDescent="0.25">
      <c r="A178" s="6" t="s">
        <v>355</v>
      </c>
      <c r="B178" s="7" t="s">
        <v>356</v>
      </c>
      <c r="C178" s="8" t="str">
        <f>HYPERLINK("http://explorer.natureserve.org/servlet/NatureServe?searchSpeciesUid=ELEMENT_GLOBAL.2.110094")</f>
        <v>http://explorer.natureserve.org/servlet/NatureServe?searchSpeciesUid=ELEMENT_GLOBAL.2.110094</v>
      </c>
    </row>
    <row r="179" spans="1:3" x14ac:dyDescent="0.25">
      <c r="A179" s="6" t="s">
        <v>357</v>
      </c>
      <c r="B179" s="7" t="s">
        <v>358</v>
      </c>
      <c r="C179" s="8" t="str">
        <f>HYPERLINK("http://explorer.natureserve.org/servlet/NatureServe?searchSpeciesUid=ELEMENT_GLOBAL.2.113013")</f>
        <v>http://explorer.natureserve.org/servlet/NatureServe?searchSpeciesUid=ELEMENT_GLOBAL.2.113013</v>
      </c>
    </row>
    <row r="180" spans="1:3" x14ac:dyDescent="0.25">
      <c r="A180" s="6" t="s">
        <v>359</v>
      </c>
      <c r="B180" s="7" t="s">
        <v>360</v>
      </c>
      <c r="C180" s="8" t="str">
        <f>HYPERLINK("http://explorer.natureserve.org/servlet/NatureServe?searchSpeciesUid=ELEMENT_GLOBAL.2.103539")</f>
        <v>http://explorer.natureserve.org/servlet/NatureServe?searchSpeciesUid=ELEMENT_GLOBAL.2.103539</v>
      </c>
    </row>
    <row r="181" spans="1:3" x14ac:dyDescent="0.25">
      <c r="A181" s="6" t="s">
        <v>361</v>
      </c>
      <c r="B181" s="7" t="s">
        <v>362</v>
      </c>
      <c r="C181" s="8" t="str">
        <f>HYPERLINK("http://explorer.natureserve.org/servlet/NatureServe?searchSpeciesUid=ELEMENT_GLOBAL.2.103836")</f>
        <v>http://explorer.natureserve.org/servlet/NatureServe?searchSpeciesUid=ELEMENT_GLOBAL.2.103836</v>
      </c>
    </row>
    <row r="182" spans="1:3" x14ac:dyDescent="0.25">
      <c r="A182" s="6" t="s">
        <v>363</v>
      </c>
      <c r="B182" s="7" t="s">
        <v>364</v>
      </c>
      <c r="C182" s="8" t="str">
        <f>HYPERLINK("http://explorer.natureserve.org/servlet/NatureServe?searchSpeciesUid=ELEMENT_GLOBAL.2.103729")</f>
        <v>http://explorer.natureserve.org/servlet/NatureServe?searchSpeciesUid=ELEMENT_GLOBAL.2.103729</v>
      </c>
    </row>
    <row r="183" spans="1:3" x14ac:dyDescent="0.25">
      <c r="A183" s="6" t="s">
        <v>365</v>
      </c>
      <c r="B183" s="7" t="s">
        <v>366</v>
      </c>
      <c r="C183" s="8" t="str">
        <f>HYPERLINK("http://explorer.natureserve.org/servlet/NatureServe?searchSpeciesUid=ELEMENT_GLOBAL.2.144359")</f>
        <v>http://explorer.natureserve.org/servlet/NatureServe?searchSpeciesUid=ELEMENT_GLOBAL.2.144359</v>
      </c>
    </row>
    <row r="184" spans="1:3" x14ac:dyDescent="0.25">
      <c r="A184" s="6" t="s">
        <v>367</v>
      </c>
      <c r="B184" s="7" t="s">
        <v>368</v>
      </c>
      <c r="C184" s="8" t="str">
        <f>HYPERLINK("http://explorer.natureserve.org/servlet/NatureServe?searchSpeciesUid=ELEMENT_GLOBAL.2.102930")</f>
        <v>http://explorer.natureserve.org/servlet/NatureServe?searchSpeciesUid=ELEMENT_GLOBAL.2.102930</v>
      </c>
    </row>
    <row r="185" spans="1:3" x14ac:dyDescent="0.25">
      <c r="A185" s="6" t="s">
        <v>369</v>
      </c>
      <c r="B185" s="7" t="s">
        <v>370</v>
      </c>
      <c r="C185" s="8" t="str">
        <f>HYPERLINK("http://explorer.natureserve.org/servlet/NatureServe?searchSpeciesUid=ELEMENT_GLOBAL.2.104746")</f>
        <v>http://explorer.natureserve.org/servlet/NatureServe?searchSpeciesUid=ELEMENT_GLOBAL.2.104746</v>
      </c>
    </row>
    <row r="186" spans="1:3" x14ac:dyDescent="0.25">
      <c r="A186" s="6" t="s">
        <v>371</v>
      </c>
      <c r="B186" s="7" t="s">
        <v>372</v>
      </c>
      <c r="C186" s="8" t="str">
        <f>HYPERLINK("http://explorer.natureserve.org/servlet/NatureServe?searchSpeciesUid=ELEMENT_GLOBAL.2.106402")</f>
        <v>http://explorer.natureserve.org/servlet/NatureServe?searchSpeciesUid=ELEMENT_GLOBAL.2.106402</v>
      </c>
    </row>
    <row r="187" spans="1:3" x14ac:dyDescent="0.25">
      <c r="A187" s="6" t="s">
        <v>373</v>
      </c>
      <c r="B187" s="7" t="s">
        <v>374</v>
      </c>
      <c r="C187" s="8" t="str">
        <f>HYPERLINK("http://explorer.natureserve.org/servlet/NatureServe?searchSpeciesUid=ELEMENT_GLOBAL.2.102615")</f>
        <v>http://explorer.natureserve.org/servlet/NatureServe?searchSpeciesUid=ELEMENT_GLOBAL.2.102615</v>
      </c>
    </row>
    <row r="188" spans="1:3" x14ac:dyDescent="0.25">
      <c r="A188" s="6" t="s">
        <v>375</v>
      </c>
      <c r="B188" s="7" t="s">
        <v>376</v>
      </c>
      <c r="C188" s="8" t="str">
        <f>HYPERLINK("http://explorer.natureserve.org/servlet/NatureServe?searchSpeciesUid=ELEMENT_GLOBAL.2.100428")</f>
        <v>http://explorer.natureserve.org/servlet/NatureServe?searchSpeciesUid=ELEMENT_GLOBAL.2.100428</v>
      </c>
    </row>
    <row r="189" spans="1:3" x14ac:dyDescent="0.25">
      <c r="A189" s="6" t="s">
        <v>377</v>
      </c>
      <c r="B189" s="7" t="s">
        <v>378</v>
      </c>
      <c r="C189" s="8" t="str">
        <f>HYPERLINK("http://explorer.natureserve.org/servlet/NatureServe?searchSpeciesUid=ELEMENT_GLOBAL.2.105732")</f>
        <v>http://explorer.natureserve.org/servlet/NatureServe?searchSpeciesUid=ELEMENT_GLOBAL.2.105732</v>
      </c>
    </row>
    <row r="190" spans="1:3" x14ac:dyDescent="0.25">
      <c r="A190" s="6" t="s">
        <v>379</v>
      </c>
      <c r="B190" s="7" t="s">
        <v>380</v>
      </c>
      <c r="C190" s="8" t="str">
        <f>HYPERLINK("http://explorer.natureserve.org/servlet/NatureServe?searchSpeciesUid=ELEMENT_GLOBAL.2.100237")</f>
        <v>http://explorer.natureserve.org/servlet/NatureServe?searchSpeciesUid=ELEMENT_GLOBAL.2.100237</v>
      </c>
    </row>
    <row r="191" spans="1:3" x14ac:dyDescent="0.25">
      <c r="A191" s="6" t="s">
        <v>381</v>
      </c>
      <c r="B191" s="7" t="s">
        <v>382</v>
      </c>
      <c r="C191" s="8" t="str">
        <f>HYPERLINK("http://explorer.natureserve.org/servlet/NatureServe?searchSpeciesUid=ELEMENT_GLOBAL.2.102563")</f>
        <v>http://explorer.natureserve.org/servlet/NatureServe?searchSpeciesUid=ELEMENT_GLOBAL.2.102563</v>
      </c>
    </row>
    <row r="192" spans="1:3" x14ac:dyDescent="0.25">
      <c r="A192" s="6" t="s">
        <v>383</v>
      </c>
      <c r="B192" s="7" t="s">
        <v>384</v>
      </c>
      <c r="C192" s="11" t="str">
        <f>HYPERLINK("http://explorer.natureserve.org/servlet/NatureServe?searchSpeciesUid=ELEMENT_GLOBAL.2.101808")</f>
        <v>http://explorer.natureserve.org/servlet/NatureServe?searchSpeciesUid=ELEMENT_GLOBAL.2.101808</v>
      </c>
    </row>
    <row r="193" spans="1:3" x14ac:dyDescent="0.25">
      <c r="A193" s="9" t="s">
        <v>385</v>
      </c>
      <c r="B193" s="10" t="s">
        <v>386</v>
      </c>
      <c r="C193" s="8" t="str">
        <f>HYPERLINK("http://explorer.natureserve.org/servlet/NatureServe?searchSpeciesUid=ELEMENT_GLOBAL.2.128124")</f>
        <v>http://explorer.natureserve.org/servlet/NatureServe?searchSpeciesUid=ELEMENT_GLOBAL.2.128124</v>
      </c>
    </row>
    <row r="194" spans="1:3" x14ac:dyDescent="0.25">
      <c r="A194" s="6" t="s">
        <v>387</v>
      </c>
      <c r="B194" s="7" t="s">
        <v>388</v>
      </c>
      <c r="C194" s="8" t="str">
        <f>HYPERLINK("http://explorer.natureserve.org/servlet/NatureServe?searchSpeciesUid=ELEMENT_GLOBAL.2.105904")</f>
        <v>http://explorer.natureserve.org/servlet/NatureServe?searchSpeciesUid=ELEMENT_GLOBAL.2.105904</v>
      </c>
    </row>
    <row r="195" spans="1:3" x14ac:dyDescent="0.25">
      <c r="A195" s="6" t="s">
        <v>389</v>
      </c>
      <c r="B195" s="7" t="s">
        <v>390</v>
      </c>
      <c r="C195" s="8" t="str">
        <f>HYPERLINK("http://explorer.natureserve.org/servlet/NatureServe?searchSpeciesUid=ELEMENT_GLOBAL.2.106578")</f>
        <v>http://explorer.natureserve.org/servlet/NatureServe?searchSpeciesUid=ELEMENT_GLOBAL.2.106578</v>
      </c>
    </row>
    <row r="196" spans="1:3" x14ac:dyDescent="0.25">
      <c r="A196" s="6" t="s">
        <v>391</v>
      </c>
      <c r="B196" s="7" t="s">
        <v>392</v>
      </c>
      <c r="C196" s="8" t="str">
        <f>HYPERLINK("http://explorer.natureserve.org/servlet/NatureServe?searchSpeciesUid=ELEMENT_GLOBAL.2.102960")</f>
        <v>http://explorer.natureserve.org/servlet/NatureServe?searchSpeciesUid=ELEMENT_GLOBAL.2.102960</v>
      </c>
    </row>
    <row r="197" spans="1:3" x14ac:dyDescent="0.25">
      <c r="A197" s="6" t="s">
        <v>393</v>
      </c>
      <c r="B197" s="7" t="s">
        <v>394</v>
      </c>
      <c r="C197" s="8" t="str">
        <f>HYPERLINK("http://explorer.natureserve.org/servlet/NatureServe?searchSpeciesUid=ELEMENT_GLOBAL.2.105739")</f>
        <v>http://explorer.natureserve.org/servlet/NatureServe?searchSpeciesUid=ELEMENT_GLOBAL.2.105739</v>
      </c>
    </row>
    <row r="198" spans="1:3" x14ac:dyDescent="0.25">
      <c r="A198" s="6" t="s">
        <v>395</v>
      </c>
      <c r="B198" s="7" t="s">
        <v>396</v>
      </c>
      <c r="C198" s="8" t="str">
        <f>HYPERLINK("http://explorer.natureserve.org/servlet/NatureServe?searchSpeciesUid=ELEMENT_GLOBAL.2.102491")</f>
        <v>http://explorer.natureserve.org/servlet/NatureServe?searchSpeciesUid=ELEMENT_GLOBAL.2.102491</v>
      </c>
    </row>
    <row r="199" spans="1:3" x14ac:dyDescent="0.25">
      <c r="A199" s="6" t="s">
        <v>397</v>
      </c>
      <c r="B199" s="7" t="s">
        <v>398</v>
      </c>
      <c r="C199" s="8" t="str">
        <f>HYPERLINK("http://explorer.natureserve.org/servlet/NatureServe?searchSpeciesUid=ELEMENT_GLOBAL.2.102313")</f>
        <v>http://explorer.natureserve.org/servlet/NatureServe?searchSpeciesUid=ELEMENT_GLOBAL.2.102313</v>
      </c>
    </row>
    <row r="200" spans="1:3" x14ac:dyDescent="0.25">
      <c r="A200" s="7" t="s">
        <v>399</v>
      </c>
      <c r="B200" s="7" t="s">
        <v>400</v>
      </c>
      <c r="C200" s="8" t="str">
        <f>HYPERLINK("http://explorer.natureserve.org/servlet/NatureServe?searchSpeciesUid=ELEMENT_GLOBAL.2.102250")</f>
        <v>http://explorer.natureserve.org/servlet/NatureServe?searchSpeciesUid=ELEMENT_GLOBAL.2.102250</v>
      </c>
    </row>
    <row r="201" spans="1:3" x14ac:dyDescent="0.25">
      <c r="A201" s="6" t="s">
        <v>401</v>
      </c>
      <c r="B201" s="7" t="s">
        <v>402</v>
      </c>
      <c r="C201" s="8" t="str">
        <f>HYPERLINK("http://explorer.natureserve.org/servlet/NatureServe?searchSpeciesUid=ELEMENT_GLOBAL.2.100581")</f>
        <v>http://explorer.natureserve.org/servlet/NatureServe?searchSpeciesUid=ELEMENT_GLOBAL.2.100581</v>
      </c>
    </row>
    <row r="202" spans="1:3" x14ac:dyDescent="0.25">
      <c r="A202" s="6" t="s">
        <v>403</v>
      </c>
      <c r="B202" s="7" t="s">
        <v>404</v>
      </c>
      <c r="C202" s="8" t="str">
        <f>HYPERLINK("http://explorer.natureserve.org/servlet/NatureServe?searchSpeciesUid=ELEMENT_GLOBAL.2.106355")</f>
        <v>http://explorer.natureserve.org/servlet/NatureServe?searchSpeciesUid=ELEMENT_GLOBAL.2.106355</v>
      </c>
    </row>
    <row r="203" spans="1:3" x14ac:dyDescent="0.25">
      <c r="A203" s="6" t="s">
        <v>405</v>
      </c>
      <c r="B203" s="7" t="s">
        <v>406</v>
      </c>
      <c r="C203" s="8" t="str">
        <f>HYPERLINK("http://explorer.natureserve.org/servlet/NatureServe?searchSpeciesUid=ELEMENT_GLOBAL.2.112130")</f>
        <v>http://explorer.natureserve.org/servlet/NatureServe?searchSpeciesUid=ELEMENT_GLOBAL.2.112130</v>
      </c>
    </row>
    <row r="204" spans="1:3" x14ac:dyDescent="0.25">
      <c r="A204" s="6" t="s">
        <v>407</v>
      </c>
      <c r="B204" s="7" t="s">
        <v>408</v>
      </c>
      <c r="C204" s="8" t="str">
        <f>HYPERLINK("http://explorer.natureserve.org/servlet/NatureServe?searchSpeciesUid=ELEMENT_GLOBAL.2.103178")</f>
        <v>http://explorer.natureserve.org/servlet/NatureServe?searchSpeciesUid=ELEMENT_GLOBAL.2.103178</v>
      </c>
    </row>
    <row r="205" spans="1:3" x14ac:dyDescent="0.25">
      <c r="A205" s="6" t="s">
        <v>409</v>
      </c>
      <c r="B205" s="7" t="s">
        <v>410</v>
      </c>
      <c r="C205" s="8" t="str">
        <f>HYPERLINK("http://explorer.natureserve.org/servlet/NatureServe?searchSpeciesUid=ELEMENT_GLOBAL.2.100821")</f>
        <v>http://explorer.natureserve.org/servlet/NatureServe?searchSpeciesUid=ELEMENT_GLOBAL.2.100821</v>
      </c>
    </row>
    <row r="206" spans="1:3" x14ac:dyDescent="0.25">
      <c r="A206" s="6" t="s">
        <v>411</v>
      </c>
      <c r="B206" s="7" t="s">
        <v>412</v>
      </c>
      <c r="C206" s="8" t="str">
        <f>HYPERLINK("http://explorer.natureserve.org/servlet/NatureServe?searchSpeciesUid=ELEMENT_GLOBAL.2.103148")</f>
        <v>http://explorer.natureserve.org/servlet/NatureServe?searchSpeciesUid=ELEMENT_GLOBAL.2.103148</v>
      </c>
    </row>
    <row r="207" spans="1:3" x14ac:dyDescent="0.25">
      <c r="A207" s="6" t="s">
        <v>413</v>
      </c>
      <c r="B207" s="7" t="s">
        <v>414</v>
      </c>
      <c r="C207" s="8" t="str">
        <f>HYPERLINK("http://explorer.natureserve.org/servlet/NatureServe?searchSpeciesUid=ELEMENT_GLOBAL.2.111150")</f>
        <v>http://explorer.natureserve.org/servlet/NatureServe?searchSpeciesUid=ELEMENT_GLOBAL.2.111150</v>
      </c>
    </row>
    <row r="208" spans="1:3" x14ac:dyDescent="0.25">
      <c r="A208" s="6" t="s">
        <v>415</v>
      </c>
      <c r="B208" s="7" t="s">
        <v>416</v>
      </c>
      <c r="C208" s="8" t="str">
        <f>HYPERLINK("http://explorer.natureserve.org/servlet/NatureServe?searchSpeciesUid=ELEMENT_GLOBAL.2.113659")</f>
        <v>http://explorer.natureserve.org/servlet/NatureServe?searchSpeciesUid=ELEMENT_GLOBAL.2.113659</v>
      </c>
    </row>
    <row r="209" spans="1:3" x14ac:dyDescent="0.25">
      <c r="A209" s="6" t="s">
        <v>417</v>
      </c>
      <c r="B209" s="7" t="s">
        <v>418</v>
      </c>
      <c r="C209" s="8" t="str">
        <f>HYPERLINK("http://explorer.natureserve.org/servlet/NatureServe?searchSpeciesUid=ELEMENT_GLOBAL.2.105808")</f>
        <v>http://explorer.natureserve.org/servlet/NatureServe?searchSpeciesUid=ELEMENT_GLOBAL.2.105808</v>
      </c>
    </row>
    <row r="210" spans="1:3" x14ac:dyDescent="0.25">
      <c r="A210" s="6" t="s">
        <v>419</v>
      </c>
      <c r="B210" s="7" t="s">
        <v>420</v>
      </c>
      <c r="C210" s="8" t="str">
        <f>HYPERLINK("http://explorer.natureserve.org/servlet/NatureServe?searchSpeciesUid=ELEMENT_GLOBAL.2.100164")</f>
        <v>http://explorer.natureserve.org/servlet/NatureServe?searchSpeciesUid=ELEMENT_GLOBAL.2.100164</v>
      </c>
    </row>
    <row r="211" spans="1:3" x14ac:dyDescent="0.25">
      <c r="A211" s="6" t="s">
        <v>421</v>
      </c>
      <c r="B211" s="7" t="s">
        <v>422</v>
      </c>
      <c r="C211" s="8" t="str">
        <f>HYPERLINK("http://explorer.natureserve.org/servlet/NatureServe?searchSpeciesUid=ELEMENT_GLOBAL.2.103941")</f>
        <v>http://explorer.natureserve.org/servlet/NatureServe?searchSpeciesUid=ELEMENT_GLOBAL.2.103941</v>
      </c>
    </row>
    <row r="212" spans="1:3" x14ac:dyDescent="0.25">
      <c r="A212" s="9" t="s">
        <v>423</v>
      </c>
      <c r="B212" s="10" t="s">
        <v>424</v>
      </c>
      <c r="C212" s="8" t="str">
        <f>HYPERLINK("http://explorer.natureserve.org/servlet/NatureServe?searchSpeciesUid=ELEMENT_GLOBAL.2.144987")</f>
        <v>http://explorer.natureserve.org/servlet/NatureServe?searchSpeciesUid=ELEMENT_GLOBAL.2.144987</v>
      </c>
    </row>
    <row r="213" spans="1:3" x14ac:dyDescent="0.25">
      <c r="A213" s="6" t="s">
        <v>425</v>
      </c>
      <c r="B213" s="7" t="s">
        <v>426</v>
      </c>
      <c r="C213" s="8" t="str">
        <f>HYPERLINK("http://explorer.natureserve.org/servlet/NatureServe?searchSpeciesUid=ELEMENT_GLOBAL.2.116284")</f>
        <v>http://explorer.natureserve.org/servlet/NatureServe?searchSpeciesUid=ELEMENT_GLOBAL.2.116284</v>
      </c>
    </row>
    <row r="214" spans="1:3" x14ac:dyDescent="0.25">
      <c r="A214" s="6" t="s">
        <v>427</v>
      </c>
      <c r="B214" s="7" t="s">
        <v>428</v>
      </c>
      <c r="C214" s="8" t="str">
        <f>HYPERLINK("http://explorer.natureserve.org/servlet/NatureServe?searchSpeciesUid=ELEMENT_GLOBAL.2.105987")</f>
        <v>http://explorer.natureserve.org/servlet/NatureServe?searchSpeciesUid=ELEMENT_GLOBAL.2.105987</v>
      </c>
    </row>
    <row r="215" spans="1:3" x14ac:dyDescent="0.25">
      <c r="A215" s="6" t="s">
        <v>429</v>
      </c>
      <c r="B215" s="7" t="s">
        <v>430</v>
      </c>
      <c r="C215" s="8" t="str">
        <f>HYPERLINK("http://explorer.natureserve.org/servlet/NatureServe?searchSpeciesUid=ELEMENT_GLOBAL.2.100432")</f>
        <v>http://explorer.natureserve.org/servlet/NatureServe?searchSpeciesUid=ELEMENT_GLOBAL.2.100432</v>
      </c>
    </row>
    <row r="216" spans="1:3" x14ac:dyDescent="0.25">
      <c r="A216" s="6" t="s">
        <v>431</v>
      </c>
      <c r="B216" s="7" t="s">
        <v>432</v>
      </c>
      <c r="C216" s="8" t="str">
        <f>HYPERLINK("http://explorer.natureserve.org/servlet/NatureServe?searchSpeciesUid=ELEMENT_GLOBAL.2.103920")</f>
        <v>http://explorer.natureserve.org/servlet/NatureServe?searchSpeciesUid=ELEMENT_GLOBAL.2.103920</v>
      </c>
    </row>
    <row r="217" spans="1:3" x14ac:dyDescent="0.25">
      <c r="A217" s="6" t="s">
        <v>433</v>
      </c>
      <c r="B217" s="7" t="s">
        <v>434</v>
      </c>
      <c r="C217" s="8" t="str">
        <f>HYPERLINK("http://explorer.natureserve.org/servlet/NatureServe?searchSpeciesUid=ELEMENT_GLOBAL.2.102101")</f>
        <v>http://explorer.natureserve.org/servlet/NatureServe?searchSpeciesUid=ELEMENT_GLOBAL.2.102101</v>
      </c>
    </row>
    <row r="218" spans="1:3" x14ac:dyDescent="0.25">
      <c r="A218" s="6" t="s">
        <v>435</v>
      </c>
      <c r="B218" s="7" t="s">
        <v>436</v>
      </c>
      <c r="C218" s="8" t="str">
        <f>HYPERLINK("http://explorer.natureserve.org/servlet/NatureServe?searchSpeciesUid=ELEMENT_GLOBAL.2.104957")</f>
        <v>http://explorer.natureserve.org/servlet/NatureServe?searchSpeciesUid=ELEMENT_GLOBAL.2.104957</v>
      </c>
    </row>
    <row r="219" spans="1:3" x14ac:dyDescent="0.25">
      <c r="A219" s="6" t="s">
        <v>437</v>
      </c>
      <c r="B219" s="7" t="s">
        <v>438</v>
      </c>
      <c r="C219" s="8" t="str">
        <f>HYPERLINK("http://explorer.natureserve.org/servlet/NatureServe?searchSpeciesUid=ELEMENT_GLOBAL.2.105820")</f>
        <v>http://explorer.natureserve.org/servlet/NatureServe?searchSpeciesUid=ELEMENT_GLOBAL.2.105820</v>
      </c>
    </row>
    <row r="220" spans="1:3" x14ac:dyDescent="0.25">
      <c r="A220" s="6" t="s">
        <v>439</v>
      </c>
      <c r="B220" s="7" t="s">
        <v>440</v>
      </c>
      <c r="C220" s="8" t="str">
        <f>HYPERLINK("http://explorer.natureserve.org/servlet/NatureServe?searchSpeciesUid=ELEMENT_GLOBAL.2.101698")</f>
        <v>http://explorer.natureserve.org/servlet/NatureServe?searchSpeciesUid=ELEMENT_GLOBAL.2.101698</v>
      </c>
    </row>
    <row r="221" spans="1:3" x14ac:dyDescent="0.25">
      <c r="A221" s="6" t="s">
        <v>441</v>
      </c>
      <c r="B221" s="7" t="s">
        <v>442</v>
      </c>
      <c r="C221" s="8" t="str">
        <f>HYPERLINK("http://explorer.natureserve.org/servlet/NatureServe?searchSpeciesUid=ELEMENT_GLOBAL.2.872286")</f>
        <v>http://explorer.natureserve.org/servlet/NatureServe?searchSpeciesUid=ELEMENT_GLOBAL.2.872286</v>
      </c>
    </row>
    <row r="222" spans="1:3" x14ac:dyDescent="0.25">
      <c r="A222" s="6" t="s">
        <v>443</v>
      </c>
      <c r="B222" s="7" t="s">
        <v>444</v>
      </c>
      <c r="C222" s="8" t="str">
        <f>HYPERLINK("http://explorer.natureserve.org/servlet/NatureServe?searchSpeciesUid=ELEMENT_GLOBAL.2.101870")</f>
        <v>http://explorer.natureserve.org/servlet/NatureServe?searchSpeciesUid=ELEMENT_GLOBAL.2.101870</v>
      </c>
    </row>
    <row r="223" spans="1:3" x14ac:dyDescent="0.25">
      <c r="A223" s="6" t="s">
        <v>445</v>
      </c>
      <c r="B223" s="7" t="s">
        <v>446</v>
      </c>
      <c r="C223" s="8" t="str">
        <f>HYPERLINK("http://explorer.natureserve.org/servlet/NatureServe?searchSpeciesUid=ELEMENT_GLOBAL.2.102566")</f>
        <v>http://explorer.natureserve.org/servlet/NatureServe?searchSpeciesUid=ELEMENT_GLOBAL.2.102566</v>
      </c>
    </row>
    <row r="224" spans="1:3" x14ac:dyDescent="0.25">
      <c r="A224" s="6" t="s">
        <v>447</v>
      </c>
      <c r="B224" s="7" t="s">
        <v>448</v>
      </c>
      <c r="C224" s="8" t="str">
        <f>HYPERLINK("http://explorer.natureserve.org/servlet/NatureServe?searchSpeciesUid=ELEMENT_GLOBAL.2.101085")</f>
        <v>http://explorer.natureserve.org/servlet/NatureServe?searchSpeciesUid=ELEMENT_GLOBAL.2.101085</v>
      </c>
    </row>
    <row r="225" spans="1:3" x14ac:dyDescent="0.25">
      <c r="A225" s="12" t="s">
        <v>449</v>
      </c>
      <c r="B225" s="7" t="s">
        <v>450</v>
      </c>
      <c r="C225" s="8" t="str">
        <f>HYPERLINK("http://explorer.natureserve.org/servlet/NatureServe?searchSpeciesUid=ELEMENT_GLOBAL.2.101314")</f>
        <v>http://explorer.natureserve.org/servlet/NatureServe?searchSpeciesUid=ELEMENT_GLOBAL.2.101314</v>
      </c>
    </row>
    <row r="226" spans="1:3" x14ac:dyDescent="0.25">
      <c r="A226" s="12" t="s">
        <v>451</v>
      </c>
      <c r="B226" s="7" t="s">
        <v>452</v>
      </c>
      <c r="C226" s="8" t="str">
        <f>HYPERLINK("http://explorer.natureserve.org/servlet/NatureServe?searchSpeciesUid=ELEMENT_GLOBAL.2.100368")</f>
        <v>http://explorer.natureserve.org/servlet/NatureServe?searchSpeciesUid=ELEMENT_GLOBAL.2.100368</v>
      </c>
    </row>
    <row r="227" spans="1:3" x14ac:dyDescent="0.25">
      <c r="A227" s="12" t="s">
        <v>453</v>
      </c>
      <c r="B227" s="7" t="s">
        <v>454</v>
      </c>
      <c r="C227" s="8" t="str">
        <f>HYPERLINK("http://explorer.natureserve.org/servlet/NatureServe?searchSpeciesUid=ELEMENT_GLOBAL.2.104310")</f>
        <v>http://explorer.natureserve.org/servlet/NatureServe?searchSpeciesUid=ELEMENT_GLOBAL.2.104310</v>
      </c>
    </row>
    <row r="228" spans="1:3" x14ac:dyDescent="0.25">
      <c r="A228" s="12" t="s">
        <v>455</v>
      </c>
      <c r="B228" s="7" t="s">
        <v>456</v>
      </c>
      <c r="C228" s="8" t="str">
        <f>HYPERLINK("http://explorer.natureserve.org/servlet/NatureServe?searchSpeciesUid=ELEMENT_GLOBAL.2.106303")</f>
        <v>http://explorer.natureserve.org/servlet/NatureServe?searchSpeciesUid=ELEMENT_GLOBAL.2.106303</v>
      </c>
    </row>
    <row r="229" spans="1:3" x14ac:dyDescent="0.25">
      <c r="A229" s="12" t="s">
        <v>457</v>
      </c>
      <c r="B229" s="7" t="s">
        <v>458</v>
      </c>
      <c r="C229" s="8" t="str">
        <f>HYPERLINK("http://explorer.natureserve.org/servlet/NatureServe?searchSpeciesUid=ELEMENT_GLOBAL.2.102231")</f>
        <v>http://explorer.natureserve.org/servlet/NatureServe?searchSpeciesUid=ELEMENT_GLOBAL.2.102231</v>
      </c>
    </row>
    <row r="230" spans="1:3" x14ac:dyDescent="0.25">
      <c r="A230" s="6" t="s">
        <v>459</v>
      </c>
      <c r="B230" s="7" t="s">
        <v>460</v>
      </c>
      <c r="C230" s="8" t="str">
        <f>HYPERLINK("http://explorer.natureserve.org/servlet/NatureServe?searchSpeciesUid=ELEMENT_GLOBAL.2.106151")</f>
        <v>http://explorer.natureserve.org/servlet/NatureServe?searchSpeciesUid=ELEMENT_GLOBAL.2.106151</v>
      </c>
    </row>
    <row r="231" spans="1:3" x14ac:dyDescent="0.25">
      <c r="A231" s="6" t="s">
        <v>461</v>
      </c>
      <c r="B231" s="6" t="s">
        <v>462</v>
      </c>
      <c r="C231" s="13" t="str">
        <f>HYPERLINK("http://explorer.natureserve.org/servlet/NatureServe?searchSpeciesUid=ELEMENT_GLOBAL.2.103433")</f>
        <v>http://explorer.natureserve.org/servlet/NatureServe?searchSpeciesUid=ELEMENT_GLOBAL.2.103433</v>
      </c>
    </row>
    <row r="232" spans="1:3" x14ac:dyDescent="0.25">
      <c r="A232" s="6" t="s">
        <v>463</v>
      </c>
      <c r="B232" s="7" t="s">
        <v>464</v>
      </c>
      <c r="C232" s="8" t="str">
        <f>HYPERLINK("http://explorer.natureserve.org/servlet/NatureServe?searchSpeciesUid=ELEMENT_GLOBAL.2.100207")</f>
        <v>http://explorer.natureserve.org/servlet/NatureServe?searchSpeciesUid=ELEMENT_GLOBAL.2.100207</v>
      </c>
    </row>
    <row r="233" spans="1:3" x14ac:dyDescent="0.25">
      <c r="A233" s="6" t="s">
        <v>465</v>
      </c>
      <c r="B233" s="7" t="s">
        <v>466</v>
      </c>
      <c r="C233" s="8" t="str">
        <f>HYPERLINK("http://explorer.natureserve.org/servlet/NatureServe?searchSpeciesUid=ELEMENT_GLOBAL.2.155726")</f>
        <v>http://explorer.natureserve.org/servlet/NatureServe?searchSpeciesUid=ELEMENT_GLOBAL.2.155726</v>
      </c>
    </row>
    <row r="234" spans="1:3" x14ac:dyDescent="0.25">
      <c r="A234" s="6" t="s">
        <v>467</v>
      </c>
      <c r="B234" s="7" t="s">
        <v>468</v>
      </c>
      <c r="C234" s="8" t="str">
        <f>HYPERLINK("http://explorer.natureserve.org/servlet/NatureServe?searchSpeciesUid=ELEMENT_GLOBAL.2.120557")</f>
        <v>http://explorer.natureserve.org/servlet/NatureServe?searchSpeciesUid=ELEMENT_GLOBAL.2.120557</v>
      </c>
    </row>
    <row r="235" spans="1:3" x14ac:dyDescent="0.25">
      <c r="A235" s="6" t="s">
        <v>469</v>
      </c>
      <c r="B235" s="7" t="s">
        <v>470</v>
      </c>
      <c r="C235" s="8" t="str">
        <f>HYPERLINK("http://explorer.natureserve.org/servlet/NatureServe?searchSpeciesUid=ELEMENT_GLOBAL.2.113633")</f>
        <v>http://explorer.natureserve.org/servlet/NatureServe?searchSpeciesUid=ELEMENT_GLOBAL.2.113633</v>
      </c>
    </row>
    <row r="236" spans="1:3" x14ac:dyDescent="0.25">
      <c r="A236" s="6" t="s">
        <v>471</v>
      </c>
      <c r="B236" s="7" t="s">
        <v>472</v>
      </c>
      <c r="C236" s="8" t="str">
        <f>HYPERLINK("http://explorer.natureserve.org/servlet/NatureServe?searchSpeciesUid=ELEMENT_GLOBAL.2.105298")</f>
        <v>http://explorer.natureserve.org/servlet/NatureServe?searchSpeciesUid=ELEMENT_GLOBAL.2.105298</v>
      </c>
    </row>
    <row r="237" spans="1:3" x14ac:dyDescent="0.25">
      <c r="A237" s="6" t="s">
        <v>473</v>
      </c>
      <c r="B237" s="7" t="s">
        <v>474</v>
      </c>
      <c r="C237" s="8" t="str">
        <f>HYPERLINK("http://explorer.natureserve.org/servlet/NatureServe?searchSpeciesUid=ELEMENT_GLOBAL.2.103372")</f>
        <v>http://explorer.natureserve.org/servlet/NatureServe?searchSpeciesUid=ELEMENT_GLOBAL.2.103372</v>
      </c>
    </row>
    <row r="238" spans="1:3" x14ac:dyDescent="0.25">
      <c r="A238" s="6" t="s">
        <v>475</v>
      </c>
      <c r="B238" s="7" t="s">
        <v>476</v>
      </c>
      <c r="C238" s="8" t="str">
        <f>HYPERLINK("http://explorer.natureserve.org/servlet/NatureServe?searchSpeciesUid=ELEMENT_GLOBAL.2.106370")</f>
        <v>http://explorer.natureserve.org/servlet/NatureServe?searchSpeciesUid=ELEMENT_GLOBAL.2.106370</v>
      </c>
    </row>
    <row r="239" spans="1:3" x14ac:dyDescent="0.25">
      <c r="A239" s="6" t="s">
        <v>477</v>
      </c>
      <c r="B239" s="7" t="s">
        <v>478</v>
      </c>
      <c r="C239" s="8" t="str">
        <f>HYPERLINK("http://explorer.natureserve.org/servlet/NatureServe?searchSpeciesUid=ELEMENT_GLOBAL.2.106417")</f>
        <v>http://explorer.natureserve.org/servlet/NatureServe?searchSpeciesUid=ELEMENT_GLOBAL.2.106417</v>
      </c>
    </row>
    <row r="240" spans="1:3" x14ac:dyDescent="0.25">
      <c r="A240" s="6" t="s">
        <v>479</v>
      </c>
      <c r="B240" s="7" t="s">
        <v>480</v>
      </c>
      <c r="C240" s="8" t="str">
        <f>HYPERLINK("http://explorer.natureserve.org/servlet/NatureServe?searchSpeciesUid=ELEMENT_GLOBAL.2.100311")</f>
        <v>http://explorer.natureserve.org/servlet/NatureServe?searchSpeciesUid=ELEMENT_GLOBAL.2.100311</v>
      </c>
    </row>
    <row r="241" spans="1:3" x14ac:dyDescent="0.25">
      <c r="A241" s="6" t="s">
        <v>481</v>
      </c>
      <c r="B241" s="7" t="s">
        <v>482</v>
      </c>
      <c r="C241" s="8" t="str">
        <f>HYPERLINK("http://explorer.natureserve.org/servlet/NatureServe?searchSpeciesUid=ELEMENT_GLOBAL.2.104883")</f>
        <v>http://explorer.natureserve.org/servlet/NatureServe?searchSpeciesUid=ELEMENT_GLOBAL.2.104883</v>
      </c>
    </row>
    <row r="242" spans="1:3" x14ac:dyDescent="0.25">
      <c r="A242" s="6" t="s">
        <v>483</v>
      </c>
      <c r="B242" s="7" t="s">
        <v>484</v>
      </c>
      <c r="C242" s="8" t="str">
        <f>HYPERLINK("http://explorer.natureserve.org/servlet/NatureServe?searchSpeciesUid=ELEMENT_GLOBAL.2.114040")</f>
        <v>http://explorer.natureserve.org/servlet/NatureServe?searchSpeciesUid=ELEMENT_GLOBAL.2.114040</v>
      </c>
    </row>
    <row r="243" spans="1:3" x14ac:dyDescent="0.25">
      <c r="A243" s="6" t="s">
        <v>485</v>
      </c>
      <c r="B243" s="7" t="s">
        <v>486</v>
      </c>
      <c r="C243" s="8" t="str">
        <f>HYPERLINK("http://explorer.natureserve.org/servlet/NatureServe?searchSpeciesUid=ELEMENT_GLOBAL.2.827840")</f>
        <v>http://explorer.natureserve.org/servlet/NatureServe?searchSpeciesUid=ELEMENT_GLOBAL.2.827840</v>
      </c>
    </row>
    <row r="244" spans="1:3" x14ac:dyDescent="0.25">
      <c r="A244" s="6" t="s">
        <v>487</v>
      </c>
      <c r="B244" s="7" t="s">
        <v>488</v>
      </c>
      <c r="C244" s="8" t="str">
        <f>HYPERLINK("http://explorer.natureserve.org/servlet/NatureServe?searchSpeciesUid=ELEMENT_GLOBAL.2.115056")</f>
        <v>http://explorer.natureserve.org/servlet/NatureServe?searchSpeciesUid=ELEMENT_GLOBAL.2.115056</v>
      </c>
    </row>
    <row r="245" spans="1:3" x14ac:dyDescent="0.25">
      <c r="A245" s="6" t="s">
        <v>489</v>
      </c>
      <c r="B245" s="7" t="s">
        <v>490</v>
      </c>
      <c r="C245" s="8" t="str">
        <f>HYPERLINK("http://explorer.natureserve.org/servlet/NatureServe?searchSpeciesUid=ELEMENT_GLOBAL.2.120691")</f>
        <v>http://explorer.natureserve.org/servlet/NatureServe?searchSpeciesUid=ELEMENT_GLOBAL.2.120691</v>
      </c>
    </row>
    <row r="246" spans="1:3" x14ac:dyDescent="0.25">
      <c r="A246" s="6" t="s">
        <v>491</v>
      </c>
      <c r="B246" s="7" t="s">
        <v>492</v>
      </c>
      <c r="C246" s="8" t="str">
        <f>HYPERLINK("http://explorer.natureserve.org/servlet/NatureServe?searchSpeciesUid=ELEMENT_GLOBAL.2.106952")</f>
        <v>http://explorer.natureserve.org/servlet/NatureServe?searchSpeciesUid=ELEMENT_GLOBAL.2.106952</v>
      </c>
    </row>
    <row r="247" spans="1:3" x14ac:dyDescent="0.25">
      <c r="A247" s="6" t="s">
        <v>493</v>
      </c>
      <c r="B247" s="7" t="s">
        <v>494</v>
      </c>
      <c r="C247" s="8" t="str">
        <f>HYPERLINK("http://explorer.natureserve.org/servlet/NatureServe?searchSpeciesUid=ELEMENT_GLOBAL.2.105569")</f>
        <v>http://explorer.natureserve.org/servlet/NatureServe?searchSpeciesUid=ELEMENT_GLOBAL.2.105569</v>
      </c>
    </row>
    <row r="248" spans="1:3" x14ac:dyDescent="0.25">
      <c r="A248" s="6" t="s">
        <v>495</v>
      </c>
      <c r="B248" s="7" t="s">
        <v>496</v>
      </c>
      <c r="C248" s="8" t="str">
        <f>HYPERLINK("http://explorer.natureserve.org/servlet/NatureServe?searchSpeciesUid=ELEMENT_GLOBAL.2.105060")</f>
        <v>http://explorer.natureserve.org/servlet/NatureServe?searchSpeciesUid=ELEMENT_GLOBAL.2.105060</v>
      </c>
    </row>
    <row r="249" spans="1:3" x14ac:dyDescent="0.25">
      <c r="A249" s="6" t="s">
        <v>497</v>
      </c>
      <c r="B249" s="7" t="s">
        <v>498</v>
      </c>
      <c r="C249" s="8" t="str">
        <f>HYPERLINK("http://explorer.natureserve.org/servlet/NatureServe?searchSpeciesUid=ELEMENT_GLOBAL.2.103115")</f>
        <v>http://explorer.natureserve.org/servlet/NatureServe?searchSpeciesUid=ELEMENT_GLOBAL.2.103115</v>
      </c>
    </row>
    <row r="250" spans="1:3" x14ac:dyDescent="0.25">
      <c r="A250" s="6" t="s">
        <v>499</v>
      </c>
      <c r="B250" s="7" t="s">
        <v>500</v>
      </c>
      <c r="C250" s="8" t="str">
        <f>HYPERLINK("http://explorer.natureserve.org/servlet/NatureServe?searchSpeciesUid=ELEMENT_GLOBAL.2.100372")</f>
        <v>http://explorer.natureserve.org/servlet/NatureServe?searchSpeciesUid=ELEMENT_GLOBAL.2.100372</v>
      </c>
    </row>
    <row r="251" spans="1:3" x14ac:dyDescent="0.25">
      <c r="A251" s="12" t="s">
        <v>501</v>
      </c>
      <c r="B251" s="7" t="s">
        <v>502</v>
      </c>
      <c r="C251" s="8" t="str">
        <f>HYPERLINK("http://explorer.natureserve.org/servlet/NatureServe?searchSpeciesUid=ELEMENT_GLOBAL.2.104655")</f>
        <v>http://explorer.natureserve.org/servlet/NatureServe?searchSpeciesUid=ELEMENT_GLOBAL.2.104655</v>
      </c>
    </row>
    <row r="252" spans="1:3" x14ac:dyDescent="0.25">
      <c r="A252" s="6" t="s">
        <v>503</v>
      </c>
      <c r="B252" s="7" t="s">
        <v>504</v>
      </c>
      <c r="C252" s="8" t="str">
        <f>HYPERLINK("http://explorer.natureserve.org/servlet/NatureServe?searchSpeciesUid=ELEMENT_GLOBAL.2.117665")</f>
        <v>http://explorer.natureserve.org/servlet/NatureServe?searchSpeciesUid=ELEMENT_GLOBAL.2.117665</v>
      </c>
    </row>
    <row r="253" spans="1:3" x14ac:dyDescent="0.25">
      <c r="A253" s="6" t="s">
        <v>505</v>
      </c>
      <c r="B253" s="7" t="s">
        <v>506</v>
      </c>
      <c r="C253" s="8" t="str">
        <f>HYPERLINK("http://explorer.natureserve.org/servlet/NatureServe?searchSpeciesUid=ELEMENT_GLOBAL.2.106320")</f>
        <v>http://explorer.natureserve.org/servlet/NatureServe?searchSpeciesUid=ELEMENT_GLOBAL.2.106320</v>
      </c>
    </row>
    <row r="254" spans="1:3" x14ac:dyDescent="0.25">
      <c r="A254" s="6" t="s">
        <v>507</v>
      </c>
      <c r="B254" s="7" t="s">
        <v>508</v>
      </c>
      <c r="C254" s="8" t="str">
        <f>HYPERLINK("http://explorer.natureserve.org/servlet/NatureServe?searchSpeciesUid=ELEMENT_GLOBAL.2.827872")</f>
        <v>http://explorer.natureserve.org/servlet/NatureServe?searchSpeciesUid=ELEMENT_GLOBAL.2.827872</v>
      </c>
    </row>
    <row r="255" spans="1:3" x14ac:dyDescent="0.25">
      <c r="A255" s="6" t="s">
        <v>509</v>
      </c>
      <c r="B255" s="7" t="s">
        <v>510</v>
      </c>
      <c r="C255" s="8" t="str">
        <f>HYPERLINK("http://explorer.natureserve.org/servlet/NatureServe?searchSpeciesUid=ELEMENT_GLOBAL.2.117497")</f>
        <v>http://explorer.natureserve.org/servlet/NatureServe?searchSpeciesUid=ELEMENT_GLOBAL.2.117497</v>
      </c>
    </row>
    <row r="256" spans="1:3" x14ac:dyDescent="0.25">
      <c r="A256" s="6" t="s">
        <v>511</v>
      </c>
      <c r="B256" s="7" t="s">
        <v>512</v>
      </c>
      <c r="C256" s="8" t="str">
        <f>HYPERLINK("http://explorer.natureserve.org/servlet/NatureServe?searchSpeciesUid=ELEMENT_GLOBAL.2.117991")</f>
        <v>http://explorer.natureserve.org/servlet/NatureServe?searchSpeciesUid=ELEMENT_GLOBAL.2.117991</v>
      </c>
    </row>
    <row r="257" spans="1:3" x14ac:dyDescent="0.25">
      <c r="A257" s="6" t="s">
        <v>513</v>
      </c>
      <c r="B257" s="7" t="s">
        <v>514</v>
      </c>
      <c r="C257" s="8" t="str">
        <f>HYPERLINK("http://explorer.natureserve.org/servlet/NatureServe?searchSpeciesUid=ELEMENT_GLOBAL.2.112061")</f>
        <v>http://explorer.natureserve.org/servlet/NatureServe?searchSpeciesUid=ELEMENT_GLOBAL.2.112061</v>
      </c>
    </row>
    <row r="258" spans="1:3" x14ac:dyDescent="0.25">
      <c r="A258" s="6" t="s">
        <v>515</v>
      </c>
      <c r="B258" s="7" t="s">
        <v>514</v>
      </c>
      <c r="C258" s="8" t="str">
        <f>HYPERLINK("http://explorer.natureserve.org/servlet/NatureServe?searchSpeciesUid=ELEMENT_GLOBAL.2.108120")</f>
        <v>http://explorer.natureserve.org/servlet/NatureServe?searchSpeciesUid=ELEMENT_GLOBAL.2.108120</v>
      </c>
    </row>
    <row r="259" spans="1:3" x14ac:dyDescent="0.25">
      <c r="A259" s="6" t="s">
        <v>516</v>
      </c>
      <c r="B259" s="7" t="s">
        <v>517</v>
      </c>
      <c r="C259" s="8" t="str">
        <f>HYPERLINK("http://explorer.natureserve.org/servlet/NatureServe?searchSpeciesUid=ELEMENT_GLOBAL.2.102039")</f>
        <v>http://explorer.natureserve.org/servlet/NatureServe?searchSpeciesUid=ELEMENT_GLOBAL.2.102039</v>
      </c>
    </row>
    <row r="260" spans="1:3" x14ac:dyDescent="0.25">
      <c r="A260" s="6" t="s">
        <v>518</v>
      </c>
      <c r="B260" s="7" t="s">
        <v>519</v>
      </c>
      <c r="C260" s="8" t="str">
        <f>HYPERLINK("http://explorer.natureserve.org/servlet/NatureServe?searchSpeciesUid=ELEMENT_GLOBAL.2.100997")</f>
        <v>http://explorer.natureserve.org/servlet/NatureServe?searchSpeciesUid=ELEMENT_GLOBAL.2.100997</v>
      </c>
    </row>
    <row r="261" spans="1:3" x14ac:dyDescent="0.25">
      <c r="A261" s="9" t="s">
        <v>520</v>
      </c>
      <c r="B261" s="10" t="s">
        <v>521</v>
      </c>
      <c r="C261" s="8" t="str">
        <f>HYPERLINK("http://explorer.natureserve.org/servlet/NatureServe?searchSpeciesUid=ELEMENT_GLOBAL.2.106137")</f>
        <v>http://explorer.natureserve.org/servlet/NatureServe?searchSpeciesUid=ELEMENT_GLOBAL.2.106137</v>
      </c>
    </row>
    <row r="262" spans="1:3" x14ac:dyDescent="0.25">
      <c r="A262" s="6" t="s">
        <v>522</v>
      </c>
      <c r="B262" s="7" t="s">
        <v>523</v>
      </c>
      <c r="C262" s="8" t="str">
        <f>HYPERLINK("http://explorer.natureserve.org/servlet/NatureServe?searchSpeciesUid=ELEMENT_GLOBAL.2.101769")</f>
        <v>http://explorer.natureserve.org/servlet/NatureServe?searchSpeciesUid=ELEMENT_GLOBAL.2.101769</v>
      </c>
    </row>
    <row r="263" spans="1:3" x14ac:dyDescent="0.25">
      <c r="A263" s="6" t="s">
        <v>524</v>
      </c>
      <c r="B263" s="7" t="s">
        <v>525</v>
      </c>
      <c r="C263" s="8" t="str">
        <f>HYPERLINK("http://explorer.natureserve.org/servlet/NatureServe?searchSpeciesUid=ELEMENT_GLOBAL.2.103972")</f>
        <v>http://explorer.natureserve.org/servlet/NatureServe?searchSpeciesUid=ELEMENT_GLOBAL.2.103972</v>
      </c>
    </row>
    <row r="264" spans="1:3" x14ac:dyDescent="0.25">
      <c r="A264" s="6" t="s">
        <v>526</v>
      </c>
      <c r="B264" s="7" t="s">
        <v>527</v>
      </c>
      <c r="C264" s="8" t="str">
        <f>HYPERLINK("http://explorer.natureserve.org/servlet/NatureServe?searchSpeciesUid=ELEMENT_GLOBAL.2.100521")</f>
        <v>http://explorer.natureserve.org/servlet/NatureServe?searchSpeciesUid=ELEMENT_GLOBAL.2.100521</v>
      </c>
    </row>
    <row r="265" spans="1:3" x14ac:dyDescent="0.25">
      <c r="A265" s="6" t="s">
        <v>528</v>
      </c>
      <c r="B265" s="7" t="s">
        <v>529</v>
      </c>
      <c r="C265" s="8" t="str">
        <f>HYPERLINK("http://explorer.natureserve.org/servlet/NatureServe?searchSpeciesUid=ELEMENT_GLOBAL.2.103361")</f>
        <v>http://explorer.natureserve.org/servlet/NatureServe?searchSpeciesUid=ELEMENT_GLOBAL.2.103361</v>
      </c>
    </row>
    <row r="266" spans="1:3" x14ac:dyDescent="0.25">
      <c r="A266" s="6" t="s">
        <v>530</v>
      </c>
      <c r="B266" s="7" t="s">
        <v>531</v>
      </c>
      <c r="C266" s="8" t="str">
        <f>HYPERLINK("http://explorer.natureserve.org/servlet/NatureServe?searchSpeciesUid=ELEMENT_GLOBAL.2.105226")</f>
        <v>http://explorer.natureserve.org/servlet/NatureServe?searchSpeciesUid=ELEMENT_GLOBAL.2.105226</v>
      </c>
    </row>
    <row r="267" spans="1:3" x14ac:dyDescent="0.25">
      <c r="A267" s="6" t="s">
        <v>532</v>
      </c>
      <c r="B267" s="7" t="s">
        <v>533</v>
      </c>
      <c r="C267" s="8" t="str">
        <f>HYPERLINK("http://explorer.natureserve.org/servlet/NatureServe?searchSpeciesUid=ELEMENT_GLOBAL.2.159616")</f>
        <v>http://explorer.natureserve.org/servlet/NatureServe?searchSpeciesUid=ELEMENT_GLOBAL.2.159616</v>
      </c>
    </row>
    <row r="268" spans="1:3" x14ac:dyDescent="0.25">
      <c r="A268" s="6" t="s">
        <v>534</v>
      </c>
      <c r="B268" s="7" t="s">
        <v>535</v>
      </c>
      <c r="C268" s="8" t="str">
        <f>HYPERLINK("http://explorer.natureserve.org/servlet/NatureServe?searchSpeciesUid=ELEMENT_GLOBAL.2.105622")</f>
        <v>http://explorer.natureserve.org/servlet/NatureServe?searchSpeciesUid=ELEMENT_GLOBAL.2.105622</v>
      </c>
    </row>
    <row r="269" spans="1:3" x14ac:dyDescent="0.25">
      <c r="A269" s="6" t="s">
        <v>536</v>
      </c>
      <c r="B269" s="7" t="s">
        <v>537</v>
      </c>
      <c r="C269" s="8" t="str">
        <f>HYPERLINK("http://explorer.natureserve.org/servlet/NatureServe?searchSpeciesUid=ELEMENT_GLOBAL.2.129815")</f>
        <v>http://explorer.natureserve.org/servlet/NatureServe?searchSpeciesUid=ELEMENT_GLOBAL.2.129815</v>
      </c>
    </row>
    <row r="270" spans="1:3" x14ac:dyDescent="0.25">
      <c r="A270" s="9" t="s">
        <v>538</v>
      </c>
      <c r="B270" s="10" t="s">
        <v>539</v>
      </c>
      <c r="C270" s="8" t="str">
        <f>HYPERLINK("http://explorer.natureserve.org/servlet/NatureServe?searchSpeciesUid=ELEMENT_GLOBAL.2.128777")</f>
        <v>http://explorer.natureserve.org/servlet/NatureServe?searchSpeciesUid=ELEMENT_GLOBAL.2.128777</v>
      </c>
    </row>
    <row r="271" spans="1:3" x14ac:dyDescent="0.25">
      <c r="A271" s="6" t="s">
        <v>540</v>
      </c>
      <c r="B271" s="6" t="s">
        <v>541</v>
      </c>
      <c r="C271" s="13" t="str">
        <f>HYPERLINK("http://explorer.natureserve.org/servlet/NatureServe?searchSpeciesUid=ELEMENT_GLOBAL.2.106131")</f>
        <v>http://explorer.natureserve.org/servlet/NatureServe?searchSpeciesUid=ELEMENT_GLOBAL.2.106131</v>
      </c>
    </row>
    <row r="272" spans="1:3" x14ac:dyDescent="0.25">
      <c r="A272" s="6" t="s">
        <v>542</v>
      </c>
      <c r="B272" s="7" t="s">
        <v>543</v>
      </c>
      <c r="C272" s="8" t="str">
        <f>HYPERLINK("http://explorer.natureserve.org/servlet/NatureServe?searchSpeciesUid=ELEMENT_GLOBAL.2.101993")</f>
        <v>http://explorer.natureserve.org/servlet/NatureServe?searchSpeciesUid=ELEMENT_GLOBAL.2.101993</v>
      </c>
    </row>
    <row r="273" spans="1:3" x14ac:dyDescent="0.25">
      <c r="A273" s="6" t="s">
        <v>544</v>
      </c>
      <c r="B273" s="7" t="s">
        <v>545</v>
      </c>
      <c r="C273" s="8" t="str">
        <f>HYPERLINK("http://explorer.natureserve.org/servlet/NatureServe?searchSpeciesUid=ELEMENT_GLOBAL.2.802276")</f>
        <v>http://explorer.natureserve.org/servlet/NatureServe?searchSpeciesUid=ELEMENT_GLOBAL.2.802276</v>
      </c>
    </row>
    <row r="274" spans="1:3" x14ac:dyDescent="0.25">
      <c r="A274" s="6" t="s">
        <v>546</v>
      </c>
      <c r="B274" s="7" t="s">
        <v>547</v>
      </c>
      <c r="C274" s="8" t="str">
        <f>HYPERLINK("http://explorer.natureserve.org/servlet/NatureServe?searchSpeciesUid=ELEMENT_GLOBAL.2.100796")</f>
        <v>http://explorer.natureserve.org/servlet/NatureServe?searchSpeciesUid=ELEMENT_GLOBAL.2.100796</v>
      </c>
    </row>
    <row r="275" spans="1:3" x14ac:dyDescent="0.25">
      <c r="A275" s="6" t="s">
        <v>548</v>
      </c>
      <c r="B275" s="7" t="s">
        <v>549</v>
      </c>
      <c r="C275" s="8" t="str">
        <f>HYPERLINK("http://explorer.natureserve.org/servlet/NatureServe?searchSpeciesUid=ELEMENT_GLOBAL.2.103177")</f>
        <v>http://explorer.natureserve.org/servlet/NatureServe?searchSpeciesUid=ELEMENT_GLOBAL.2.103177</v>
      </c>
    </row>
    <row r="276" spans="1:3" x14ac:dyDescent="0.25">
      <c r="A276" s="6" t="s">
        <v>550</v>
      </c>
      <c r="B276" s="7" t="s">
        <v>551</v>
      </c>
      <c r="C276" s="8" t="str">
        <f>HYPERLINK("http://explorer.natureserve.org/servlet/NatureServe?searchSpeciesUid=ELEMENT_GLOBAL.2.103012")</f>
        <v>http://explorer.natureserve.org/servlet/NatureServe?searchSpeciesUid=ELEMENT_GLOBAL.2.103012</v>
      </c>
    </row>
    <row r="277" spans="1:3" x14ac:dyDescent="0.25">
      <c r="A277" s="9" t="s">
        <v>552</v>
      </c>
      <c r="B277" s="10" t="s">
        <v>553</v>
      </c>
      <c r="C277" s="8" t="str">
        <f>HYPERLINK("http://explorer.natureserve.org/servlet/NatureServe?searchSpeciesUid=ELEMENT_GLOBAL.2.112513")</f>
        <v>http://explorer.natureserve.org/servlet/NatureServe?searchSpeciesUid=ELEMENT_GLOBAL.2.112513</v>
      </c>
    </row>
    <row r="278" spans="1:3" x14ac:dyDescent="0.25">
      <c r="A278" s="6" t="s">
        <v>554</v>
      </c>
      <c r="B278" s="7" t="s">
        <v>555</v>
      </c>
      <c r="C278" s="8" t="str">
        <f>HYPERLINK("http://explorer.natureserve.org/servlet/NatureServe?searchSpeciesUid=ELEMENT_GLOBAL.2.102671")</f>
        <v>http://explorer.natureserve.org/servlet/NatureServe?searchSpeciesUid=ELEMENT_GLOBAL.2.102671</v>
      </c>
    </row>
    <row r="279" spans="1:3" x14ac:dyDescent="0.25">
      <c r="A279" s="6" t="s">
        <v>556</v>
      </c>
      <c r="B279" s="7" t="s">
        <v>557</v>
      </c>
      <c r="C279" s="8" t="str">
        <f>HYPERLINK("http://explorer.natureserve.org/servlet/NatureServe?searchSpeciesUid=ELEMENT_GLOBAL.2.799633")</f>
        <v>http://explorer.natureserve.org/servlet/NatureServe?searchSpeciesUid=ELEMENT_GLOBAL.2.799633</v>
      </c>
    </row>
    <row r="280" spans="1:3" x14ac:dyDescent="0.25">
      <c r="A280" s="6" t="s">
        <v>558</v>
      </c>
      <c r="B280" s="7" t="s">
        <v>559</v>
      </c>
      <c r="C280" s="8" t="str">
        <f>HYPERLINK("http://explorer.natureserve.org/servlet/NatureServe?searchSpeciesUid=ELEMENT_GLOBAL.2.100024")</f>
        <v>http://explorer.natureserve.org/servlet/NatureServe?searchSpeciesUid=ELEMENT_GLOBAL.2.100024</v>
      </c>
    </row>
    <row r="281" spans="1:3" x14ac:dyDescent="0.25">
      <c r="A281" s="6" t="s">
        <v>560</v>
      </c>
      <c r="B281" s="7" t="s">
        <v>561</v>
      </c>
      <c r="C281" s="8" t="str">
        <f>HYPERLINK("http://explorer.natureserve.org/servlet/NatureServe?searchSpeciesUid=ELEMENT_GLOBAL.2.120730")</f>
        <v>http://explorer.natureserve.org/servlet/NatureServe?searchSpeciesUid=ELEMENT_GLOBAL.2.120730</v>
      </c>
    </row>
    <row r="282" spans="1:3" x14ac:dyDescent="0.25">
      <c r="A282" s="6" t="s">
        <v>562</v>
      </c>
      <c r="B282" s="7" t="s">
        <v>563</v>
      </c>
      <c r="C282" s="8" t="str">
        <f>HYPERLINK("http://explorer.natureserve.org/servlet/NatureServe?searchSpeciesUid=ELEMENT_GLOBAL.2.107752")</f>
        <v>http://explorer.natureserve.org/servlet/NatureServe?searchSpeciesUid=ELEMENT_GLOBAL.2.107752</v>
      </c>
    </row>
    <row r="283" spans="1:3" x14ac:dyDescent="0.25">
      <c r="A283" s="6" t="s">
        <v>564</v>
      </c>
      <c r="B283" s="7" t="s">
        <v>565</v>
      </c>
      <c r="C283" s="8" t="str">
        <f>HYPERLINK("http://explorer.natureserve.org/servlet/NatureServe?searchSpeciesUid=ELEMENT_GLOBAL.2.105645")</f>
        <v>http://explorer.natureserve.org/servlet/NatureServe?searchSpeciesUid=ELEMENT_GLOBAL.2.105645</v>
      </c>
    </row>
    <row r="284" spans="1:3" x14ac:dyDescent="0.25">
      <c r="A284" s="6" t="s">
        <v>566</v>
      </c>
      <c r="B284" s="7" t="s">
        <v>567</v>
      </c>
      <c r="C284" s="8" t="str">
        <f>HYPERLINK("http://explorer.natureserve.org/servlet/NatureServe?searchSpeciesUid=ELEMENT_GLOBAL.2.101018")</f>
        <v>http://explorer.natureserve.org/servlet/NatureServe?searchSpeciesUid=ELEMENT_GLOBAL.2.101018</v>
      </c>
    </row>
    <row r="285" spans="1:3" x14ac:dyDescent="0.25">
      <c r="A285" s="6" t="s">
        <v>568</v>
      </c>
      <c r="B285" s="7" t="s">
        <v>569</v>
      </c>
      <c r="C285" s="8" t="str">
        <f>HYPERLINK("http://explorer.natureserve.org/servlet/NatureServe?searchSpeciesUid=ELEMENT_GLOBAL.2.105343")</f>
        <v>http://explorer.natureserve.org/servlet/NatureServe?searchSpeciesUid=ELEMENT_GLOBAL.2.105343</v>
      </c>
    </row>
    <row r="286" spans="1:3" x14ac:dyDescent="0.25">
      <c r="A286" s="6" t="s">
        <v>570</v>
      </c>
      <c r="B286" s="7" t="s">
        <v>571</v>
      </c>
      <c r="C286" s="8" t="str">
        <f>HYPERLINK("http://explorer.natureserve.org/servlet/NatureServe?searchSpeciesUid=ELEMENT_GLOBAL.2.102529")</f>
        <v>http://explorer.natureserve.org/servlet/NatureServe?searchSpeciesUid=ELEMENT_GLOBAL.2.102529</v>
      </c>
    </row>
    <row r="287" spans="1:3" x14ac:dyDescent="0.25">
      <c r="A287" s="6" t="s">
        <v>572</v>
      </c>
      <c r="B287" s="7" t="s">
        <v>573</v>
      </c>
      <c r="C287" s="8" t="str">
        <f>HYPERLINK("http://explorer.natureserve.org/servlet/NatureServe?searchSpeciesUid=ELEMENT_GLOBAL.2.104800")</f>
        <v>http://explorer.natureserve.org/servlet/NatureServe?searchSpeciesUid=ELEMENT_GLOBAL.2.104800</v>
      </c>
    </row>
    <row r="288" spans="1:3" x14ac:dyDescent="0.25">
      <c r="A288" s="6" t="s">
        <v>574</v>
      </c>
      <c r="B288" s="7" t="s">
        <v>575</v>
      </c>
      <c r="C288" s="8" t="str">
        <f>HYPERLINK("http://explorer.natureserve.org/servlet/NatureServe?searchSpeciesUid=ELEMENT_GLOBAL.2.105156")</f>
        <v>http://explorer.natureserve.org/servlet/NatureServe?searchSpeciesUid=ELEMENT_GLOBAL.2.105156</v>
      </c>
    </row>
    <row r="289" spans="1:3" x14ac:dyDescent="0.25">
      <c r="A289" s="6" t="s">
        <v>576</v>
      </c>
      <c r="B289" s="7" t="s">
        <v>577</v>
      </c>
      <c r="C289" s="8" t="str">
        <f>HYPERLINK("http://explorer.natureserve.org/servlet/NatureServe?searchSpeciesUid=ELEMENT_GLOBAL.2.100312")</f>
        <v>http://explorer.natureserve.org/servlet/NatureServe?searchSpeciesUid=ELEMENT_GLOBAL.2.100312</v>
      </c>
    </row>
    <row r="290" spans="1:3" x14ac:dyDescent="0.25">
      <c r="A290" s="6" t="s">
        <v>578</v>
      </c>
      <c r="B290" s="7" t="s">
        <v>579</v>
      </c>
      <c r="C290" s="8" t="str">
        <f>HYPERLINK("http://explorer.natureserve.org/servlet/NatureServe?searchSpeciesUid=ELEMENT_GLOBAL.2.135186")</f>
        <v>http://explorer.natureserve.org/servlet/NatureServe?searchSpeciesUid=ELEMENT_GLOBAL.2.135186</v>
      </c>
    </row>
    <row r="291" spans="1:3" x14ac:dyDescent="0.25">
      <c r="A291" s="6" t="s">
        <v>580</v>
      </c>
      <c r="B291" s="7" t="s">
        <v>581</v>
      </c>
      <c r="C291" s="8" t="str">
        <f>HYPERLINK("http://explorer.natureserve.org/servlet/NatureServe?searchSpeciesUid=ELEMENT_GLOBAL.2.119668")</f>
        <v>http://explorer.natureserve.org/servlet/NatureServe?searchSpeciesUid=ELEMENT_GLOBAL.2.119668</v>
      </c>
    </row>
    <row r="292" spans="1:3" x14ac:dyDescent="0.25">
      <c r="A292" s="9" t="s">
        <v>582</v>
      </c>
      <c r="B292" s="10" t="s">
        <v>583</v>
      </c>
      <c r="C292" s="8" t="str">
        <f>HYPERLINK("http://explorer.natureserve.org/servlet/NatureServe?searchSpeciesUid=ELEMENT_GLOBAL.2.145577")</f>
        <v>http://explorer.natureserve.org/servlet/NatureServe?searchSpeciesUid=ELEMENT_GLOBAL.2.145577</v>
      </c>
    </row>
    <row r="293" spans="1:3" x14ac:dyDescent="0.25">
      <c r="A293" s="6" t="s">
        <v>584</v>
      </c>
      <c r="B293" s="7" t="s">
        <v>585</v>
      </c>
      <c r="C293" s="8" t="str">
        <f>HYPERLINK("http://explorer.natureserve.org/servlet/NatureServe?searchSpeciesUid=ELEMENT_GLOBAL.2.102393")</f>
        <v>http://explorer.natureserve.org/servlet/NatureServe?searchSpeciesUid=ELEMENT_GLOBAL.2.102393</v>
      </c>
    </row>
    <row r="294" spans="1:3" x14ac:dyDescent="0.25">
      <c r="A294" s="6" t="s">
        <v>586</v>
      </c>
      <c r="B294" s="7" t="s">
        <v>587</v>
      </c>
      <c r="C294" s="8" t="str">
        <f>HYPERLINK("http://explorer.natureserve.org/servlet/NatureServe?searchSpeciesUid=ELEMENT_GLOBAL.2.100734")</f>
        <v>http://explorer.natureserve.org/servlet/NatureServe?searchSpeciesUid=ELEMENT_GLOBAL.2.100734</v>
      </c>
    </row>
    <row r="295" spans="1:3" x14ac:dyDescent="0.25">
      <c r="A295" s="6" t="s">
        <v>588</v>
      </c>
      <c r="B295" s="7" t="s">
        <v>589</v>
      </c>
      <c r="C295" s="8" t="str">
        <f>HYPERLINK("http://explorer.natureserve.org/servlet/NatureServe?searchSpeciesUid=ELEMENT_GLOBAL.2.100661")</f>
        <v>http://explorer.natureserve.org/servlet/NatureServe?searchSpeciesUid=ELEMENT_GLOBAL.2.100661</v>
      </c>
    </row>
    <row r="296" spans="1:3" x14ac:dyDescent="0.25">
      <c r="A296" s="9" t="s">
        <v>590</v>
      </c>
      <c r="B296" s="10" t="s">
        <v>591</v>
      </c>
      <c r="C296" s="8" t="str">
        <f>HYPERLINK("http://explorer.natureserve.org/servlet/NatureServe?searchSpeciesUid=ELEMENT_GLOBAL.2.155679")</f>
        <v>http://explorer.natureserve.org/servlet/NatureServe?searchSpeciesUid=ELEMENT_GLOBAL.2.155679</v>
      </c>
    </row>
    <row r="297" spans="1:3" x14ac:dyDescent="0.25">
      <c r="A297" s="6" t="s">
        <v>592</v>
      </c>
      <c r="B297" s="7" t="s">
        <v>593</v>
      </c>
      <c r="C297" s="8" t="str">
        <f>HYPERLINK("http://explorer.natureserve.org/servlet/NatureServe?searchSpeciesUid=ELEMENT_GLOBAL.2.102068")</f>
        <v>http://explorer.natureserve.org/servlet/NatureServe?searchSpeciesUid=ELEMENT_GLOBAL.2.102068</v>
      </c>
    </row>
    <row r="298" spans="1:3" x14ac:dyDescent="0.25">
      <c r="A298" s="6" t="s">
        <v>594</v>
      </c>
      <c r="B298" s="7" t="s">
        <v>595</v>
      </c>
      <c r="C298" s="8" t="str">
        <f>HYPERLINK("http://explorer.natureserve.org/servlet/NatureServe?searchSpeciesUid=ELEMENT_GLOBAL.2.105701")</f>
        <v>http://explorer.natureserve.org/servlet/NatureServe?searchSpeciesUid=ELEMENT_GLOBAL.2.105701</v>
      </c>
    </row>
    <row r="299" spans="1:3" x14ac:dyDescent="0.25">
      <c r="A299" s="6" t="s">
        <v>596</v>
      </c>
      <c r="B299" s="7" t="s">
        <v>597</v>
      </c>
      <c r="C299" s="8" t="str">
        <f>HYPERLINK("http://explorer.natureserve.org/servlet/NatureServe?searchSpeciesUid=ELEMENT_GLOBAL.2.116486")</f>
        <v>http://explorer.natureserve.org/servlet/NatureServe?searchSpeciesUid=ELEMENT_GLOBAL.2.116486</v>
      </c>
    </row>
    <row r="300" spans="1:3" x14ac:dyDescent="0.25">
      <c r="A300" s="6" t="s">
        <v>598</v>
      </c>
      <c r="B300" s="7" t="s">
        <v>599</v>
      </c>
      <c r="C300" s="8" t="str">
        <f>HYPERLINK("http://explorer.natureserve.org/servlet/NatureServe?searchSpeciesUid=ELEMENT_GLOBAL.2.109794")</f>
        <v>http://explorer.natureserve.org/servlet/NatureServe?searchSpeciesUid=ELEMENT_GLOBAL.2.109794</v>
      </c>
    </row>
    <row r="301" spans="1:3" x14ac:dyDescent="0.25">
      <c r="A301" s="6" t="s">
        <v>600</v>
      </c>
      <c r="B301" s="7" t="s">
        <v>601</v>
      </c>
      <c r="C301" s="8" t="str">
        <f>HYPERLINK("http://explorer.natureserve.org/servlet/NatureServe?searchSpeciesUid=ELEMENT_GLOBAL.2.111623")</f>
        <v>http://explorer.natureserve.org/servlet/NatureServe?searchSpeciesUid=ELEMENT_GLOBAL.2.111623</v>
      </c>
    </row>
    <row r="302" spans="1:3" x14ac:dyDescent="0.25">
      <c r="A302" s="6" t="s">
        <v>602</v>
      </c>
      <c r="B302" s="7" t="s">
        <v>603</v>
      </c>
      <c r="C302" s="11" t="str">
        <f>HYPERLINK("http://explorer.natureserve.org/servlet/NatureServe?searchSpeciesUid=ELEMENT_GLOBAL.2.100725")</f>
        <v>http://explorer.natureserve.org/servlet/NatureServe?searchSpeciesUid=ELEMENT_GLOBAL.2.100725</v>
      </c>
    </row>
    <row r="303" spans="1:3" x14ac:dyDescent="0.25">
      <c r="A303" s="6" t="s">
        <v>604</v>
      </c>
      <c r="B303" s="7" t="s">
        <v>605</v>
      </c>
      <c r="C303" s="8" t="str">
        <f>HYPERLINK("http://explorer.natureserve.org/servlet/NatureServe?searchSpeciesUid=ELEMENT_GLOBAL.2.105404")</f>
        <v>http://explorer.natureserve.org/servlet/NatureServe?searchSpeciesUid=ELEMENT_GLOBAL.2.105404</v>
      </c>
    </row>
    <row r="304" spans="1:3" x14ac:dyDescent="0.25">
      <c r="A304" s="9" t="s">
        <v>606</v>
      </c>
      <c r="B304" s="10" t="s">
        <v>607</v>
      </c>
      <c r="C304" s="8" t="str">
        <f>HYPERLINK("http://explorer.natureserve.org/servlet/NatureServe?searchSpeciesUid=ELEMENT_GLOBAL.2.148370")</f>
        <v>http://explorer.natureserve.org/servlet/NatureServe?searchSpeciesUid=ELEMENT_GLOBAL.2.148370</v>
      </c>
    </row>
    <row r="305" spans="1:3" x14ac:dyDescent="0.25">
      <c r="A305" s="6" t="s">
        <v>608</v>
      </c>
      <c r="B305" s="7" t="s">
        <v>609</v>
      </c>
      <c r="C305" s="8" t="str">
        <f>HYPERLINK("http://explorer.natureserve.org/servlet/NatureServe?searchSpeciesUid=ELEMENT_GLOBAL.2.105207")</f>
        <v>http://explorer.natureserve.org/servlet/NatureServe?searchSpeciesUid=ELEMENT_GLOBAL.2.105207</v>
      </c>
    </row>
  </sheetData>
  <autoFilter ref="A1:C305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Sneddon</dc:creator>
  <cp:lastModifiedBy>Lesley Sneddon</cp:lastModifiedBy>
  <dcterms:created xsi:type="dcterms:W3CDTF">2015-10-20T16:01:10Z</dcterms:created>
  <dcterms:modified xsi:type="dcterms:W3CDTF">2015-10-20T16:02:59Z</dcterms:modified>
</cp:coreProperties>
</file>